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2240" windowHeight="9240" activeTab="0"/>
  </bookViews>
  <sheets>
    <sheet name="Notes" sheetId="1" r:id="rId1"/>
    <sheet name="Classements" sheetId="2" r:id="rId2"/>
    <sheet name="Fiche 1 an" sheetId="3" r:id="rId3"/>
  </sheets>
  <externalReferences>
    <externalReference r:id="rId7"/>
    <externalReference r:id="rId8"/>
  </externalReferences>
  <definedNames>
    <definedName name="_Liste" localSheetId="2">'[1]Notes'!$4:$100</definedName>
    <definedName name="Allures">'Notes'!$V$4:$Y$49</definedName>
    <definedName name="Liste_1_an">'Notes'!$4:$49</definedName>
    <definedName name="Liste_2_ans">'[2]Notes'!$4:$98</definedName>
    <definedName name="Modèle">'Notes'!$K$4:$S$49</definedName>
    <definedName name="N" localSheetId="2">'Fiche 1 an'!$D$2</definedName>
    <definedName name="N">#REF!</definedName>
    <definedName name="Obstacle" localSheetId="2">'[1]Notes'!#REF!</definedName>
    <definedName name="Obstacle">'Notes'!#REF!</definedName>
    <definedName name="Pénalité">'Notes'!$AA$4:$AA$49</definedName>
    <definedName name="Poneys">'Notes'!$B$4:$J$49</definedName>
    <definedName name="TCD_1_an">'Notes'!$A$3:$AE$49</definedName>
    <definedName name="_xlnm.Print_Area" localSheetId="1">'Classements'!$A:$N</definedName>
    <definedName name="_xlnm.Print_Area" localSheetId="2">'Fiche 1 an'!$A$1:$H$24</definedName>
  </definedNames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CP</author>
  </authors>
  <commentList>
    <comment ref="J3" authorId="0">
      <text>
        <r>
          <rPr>
            <b/>
            <sz val="12"/>
            <color indexed="17"/>
            <rFont val="Comic Sans MS"/>
            <family val="4"/>
          </rPr>
          <t xml:space="preserve">Pour préparer un Concours
</t>
        </r>
        <r>
          <rPr>
            <sz val="12"/>
            <rFont val="Comic Sans MS"/>
            <family val="4"/>
          </rPr>
          <t xml:space="preserve">Effacer les Colonnes variables:
</t>
        </r>
        <r>
          <rPr>
            <b/>
            <sz val="12"/>
            <color indexed="12"/>
            <rFont val="Comic Sans MS"/>
            <family val="4"/>
          </rPr>
          <t>F5 Double CLIC</t>
        </r>
        <r>
          <rPr>
            <sz val="12"/>
            <color indexed="12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Poneys</t>
        </r>
        <r>
          <rPr>
            <sz val="12"/>
            <color indexed="12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>Suppr
F5 Double CLIC "</t>
        </r>
        <r>
          <rPr>
            <b/>
            <sz val="12"/>
            <color indexed="54"/>
            <rFont val="Comic Sans MS"/>
            <family val="4"/>
          </rPr>
          <t>Obstacle</t>
        </r>
        <r>
          <rPr>
            <b/>
            <sz val="12"/>
            <color indexed="12"/>
            <rFont val="Comic Sans MS"/>
            <family val="4"/>
          </rPr>
          <t>" Suppr</t>
        </r>
        <r>
          <rPr>
            <sz val="12"/>
            <rFont val="Comic Sans MS"/>
            <family val="4"/>
          </rPr>
          <t xml:space="preserve">
</t>
        </r>
        <r>
          <rPr>
            <b/>
            <sz val="12"/>
            <color indexed="12"/>
            <rFont val="Comic Sans MS"/>
            <family val="4"/>
          </rPr>
          <t>F5 Double CLIC</t>
        </r>
        <r>
          <rPr>
            <sz val="12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Modèle</t>
        </r>
        <r>
          <rPr>
            <sz val="12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>Suppr</t>
        </r>
        <r>
          <rPr>
            <sz val="12"/>
            <rFont val="Comic Sans MS"/>
            <family val="4"/>
          </rPr>
          <t xml:space="preserve">
</t>
        </r>
        <r>
          <rPr>
            <b/>
            <sz val="12"/>
            <color indexed="12"/>
            <rFont val="Comic Sans MS"/>
            <family val="4"/>
          </rPr>
          <t>F5 Double CLIC</t>
        </r>
        <r>
          <rPr>
            <sz val="12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Allures</t>
        </r>
        <r>
          <rPr>
            <sz val="12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 xml:space="preserve">Suppr
F5 Double CLIC </t>
        </r>
        <r>
          <rPr>
            <b/>
            <sz val="12"/>
            <color indexed="54"/>
            <rFont val="Comic Sans MS"/>
            <family val="4"/>
          </rPr>
          <t>"Pénalité"</t>
        </r>
        <r>
          <rPr>
            <b/>
            <sz val="12"/>
            <color indexed="12"/>
            <rFont val="Comic Sans MS"/>
            <family val="4"/>
          </rPr>
          <t xml:space="preserve"> Suppr
</t>
        </r>
      </text>
    </comment>
  </commentList>
</comments>
</file>

<file path=xl/sharedStrings.xml><?xml version="1.0" encoding="utf-8"?>
<sst xmlns="http://schemas.openxmlformats.org/spreadsheetml/2006/main" count="186" uniqueCount="128">
  <si>
    <t>Local</t>
  </si>
  <si>
    <t>1 ans</t>
  </si>
  <si>
    <t>Le Pin</t>
  </si>
  <si>
    <t>CONCOURS D'ELEVAGE</t>
  </si>
  <si>
    <t>PROPRIETAIRE</t>
  </si>
  <si>
    <t>MODELE</t>
  </si>
  <si>
    <t>ALLURES</t>
  </si>
  <si>
    <t>OBSTACLE</t>
  </si>
  <si>
    <t>INFORMATIONS</t>
  </si>
  <si>
    <t>N°</t>
  </si>
  <si>
    <t>Nom</t>
  </si>
  <si>
    <t>Section</t>
  </si>
  <si>
    <t>Race</t>
  </si>
  <si>
    <t>Taille</t>
  </si>
  <si>
    <t>TITRE</t>
  </si>
  <si>
    <t>PRENOM</t>
  </si>
  <si>
    <t>CP</t>
  </si>
  <si>
    <t>VILLE</t>
  </si>
  <si>
    <t>Avantage, pénalité +/-</t>
  </si>
  <si>
    <t>TOTAL MODELE</t>
  </si>
  <si>
    <t>TOTAL ALLURES</t>
  </si>
  <si>
    <t>O1</t>
  </si>
  <si>
    <t>O2</t>
  </si>
  <si>
    <t>TOTAL OBSTACLE</t>
  </si>
  <si>
    <t>Pénalités à Déduire</t>
  </si>
  <si>
    <t>TOTAL GENERAL</t>
  </si>
  <si>
    <t>Père</t>
  </si>
  <si>
    <t>Mère</t>
  </si>
  <si>
    <t>TOLSTOY DE BENNES</t>
  </si>
  <si>
    <t>M</t>
  </si>
  <si>
    <t>PFS</t>
  </si>
  <si>
    <t>MME</t>
  </si>
  <si>
    <t>POIRIER</t>
  </si>
  <si>
    <t>CATHERINE</t>
  </si>
  <si>
    <t>61210</t>
  </si>
  <si>
    <t>CHAMPCERIE</t>
  </si>
  <si>
    <t>HIRAM DU ROC</t>
  </si>
  <si>
    <t>LADY DE L ANGEOLIERE</t>
  </si>
  <si>
    <t>TANKA DE LA CERLANGUE</t>
  </si>
  <si>
    <t>POT</t>
  </si>
  <si>
    <t>MARTIN</t>
  </si>
  <si>
    <t>ANNICK</t>
  </si>
  <si>
    <t>76430</t>
  </si>
  <si>
    <t>TANCARVILLE</t>
  </si>
  <si>
    <t>ORIZON DE CAUX</t>
  </si>
  <si>
    <t>PELOTE D HARCOUR</t>
  </si>
  <si>
    <t>TROLL D AMBRES</t>
  </si>
  <si>
    <t>WTC</t>
  </si>
  <si>
    <t>MLLE</t>
  </si>
  <si>
    <t>MAROLLE</t>
  </si>
  <si>
    <t>ELODIE</t>
  </si>
  <si>
    <t>76330</t>
  </si>
  <si>
    <t>NOTRE DAME DE GRAVENCHON</t>
  </si>
  <si>
    <t>WAXWING RECALL(GB)</t>
  </si>
  <si>
    <t>TROIKA BRETZ</t>
  </si>
  <si>
    <t>TEQUILA TOURNERIE</t>
  </si>
  <si>
    <t>F</t>
  </si>
  <si>
    <t>COLOMBE V</t>
  </si>
  <si>
    <t>THE LADY DU BEUVRON</t>
  </si>
  <si>
    <t>M.</t>
  </si>
  <si>
    <t>OLIVIER</t>
  </si>
  <si>
    <t>MENARD</t>
  </si>
  <si>
    <t>35420</t>
  </si>
  <si>
    <t>POILLEY</t>
  </si>
  <si>
    <t>ARON N(DE)</t>
  </si>
  <si>
    <t>PRALINE DES ETISSES</t>
  </si>
  <si>
    <t>TIA DES LINIERES</t>
  </si>
  <si>
    <t>DESCHATEAUX</t>
  </si>
  <si>
    <t>ARMAND</t>
  </si>
  <si>
    <t>50310</t>
  </si>
  <si>
    <t>EMONDEVILLE</t>
  </si>
  <si>
    <t>NOBLESSE DU BOCAGE</t>
  </si>
  <si>
    <t>TORNADE DES ILES</t>
  </si>
  <si>
    <t>DUCREUX</t>
  </si>
  <si>
    <t>ANTHONY</t>
  </si>
  <si>
    <t>14140</t>
  </si>
  <si>
    <t>GRANDCHAMP LE CHATEAU</t>
  </si>
  <si>
    <t>OPPLALA ST HYMER</t>
  </si>
  <si>
    <t>JOYEUSE DE ST LOUP</t>
  </si>
  <si>
    <t>TELBIA DE LA MERCERIE</t>
  </si>
  <si>
    <t>NF</t>
  </si>
  <si>
    <t>LOZAY</t>
  </si>
  <si>
    <t>JEAN-LOUIS</t>
  </si>
  <si>
    <t>76480</t>
  </si>
  <si>
    <t>STE MARGUERITE SUR DUCLAIR</t>
  </si>
  <si>
    <t>MARNEHOEVE S EVEREST(NL)</t>
  </si>
  <si>
    <t>KORRIGANE DE CIVRY</t>
  </si>
  <si>
    <t>TRI</t>
  </si>
  <si>
    <t>CLASSEMENT GENERAL</t>
  </si>
  <si>
    <t>Classement</t>
  </si>
  <si>
    <t>Propriétaire</t>
  </si>
  <si>
    <t>FICHE DE NOTATION 1 AN</t>
  </si>
  <si>
    <t>Concours:</t>
  </si>
  <si>
    <t>NOM</t>
  </si>
  <si>
    <t xml:space="preserve"> ALLURES</t>
  </si>
  <si>
    <t>Pas</t>
  </si>
  <si>
    <t>Amplitude</t>
  </si>
  <si>
    <t xml:space="preserve">Activité </t>
  </si>
  <si>
    <t>Trot</t>
  </si>
  <si>
    <t xml:space="preserve">Amplitude </t>
  </si>
  <si>
    <t>Activitude</t>
  </si>
  <si>
    <t>TOTAL</t>
  </si>
  <si>
    <t xml:space="preserve"> OBSTACLE</t>
  </si>
  <si>
    <t xml:space="preserve">Tête et encolure </t>
  </si>
  <si>
    <t>Equilibre, Abord, Respect et Trajectoire</t>
  </si>
  <si>
    <t xml:space="preserve">Epaule, bras </t>
  </si>
  <si>
    <t xml:space="preserve">Force et couverture </t>
  </si>
  <si>
    <t xml:space="preserve">Garrot, dos, rein </t>
  </si>
  <si>
    <t xml:space="preserve">Croupe et cuisse </t>
  </si>
  <si>
    <t xml:space="preserve">Profondeur, épaisseur </t>
  </si>
  <si>
    <t>Antérieurs (aplombs, solidité, épaisseur)</t>
  </si>
  <si>
    <t>ECARTS DE COMPORTEMENT</t>
  </si>
  <si>
    <t>Postérieurs (aplombs, solidité, épaisseur)</t>
  </si>
  <si>
    <t>PENALITÉS À DÉDUIRE</t>
  </si>
  <si>
    <t>-</t>
  </si>
  <si>
    <t xml:space="preserve">Tissus, état </t>
  </si>
  <si>
    <t xml:space="preserve">Harmonie générale </t>
  </si>
  <si>
    <t>TOTAL GÉNÉRAL</t>
  </si>
  <si>
    <t>Bonifications ou pénalités pour présentation</t>
  </si>
  <si>
    <t xml:space="preserve"> +/-</t>
  </si>
  <si>
    <r>
      <t>NOM</t>
    </r>
    <r>
      <rPr>
        <sz val="8"/>
        <color indexed="43"/>
        <rFont val="Comic Sans MS"/>
        <family val="4"/>
      </rPr>
      <t>-P</t>
    </r>
  </si>
  <si>
    <r>
      <t xml:space="preserve"> MOD</t>
    </r>
    <r>
      <rPr>
        <sz val="18"/>
        <rFont val="Comic Sans MS"/>
        <family val="0"/>
      </rPr>
      <t>È</t>
    </r>
    <r>
      <rPr>
        <sz val="18"/>
        <rFont val="Comic Sans MS"/>
        <family val="4"/>
      </rPr>
      <t>LE</t>
    </r>
  </si>
  <si>
    <r>
      <t xml:space="preserve">TOTAL </t>
    </r>
  </si>
  <si>
    <t>Total</t>
  </si>
  <si>
    <t>Amplitude -PAS-</t>
  </si>
  <si>
    <t>Activité  -PAS-</t>
  </si>
  <si>
    <t>Amplitude  -TROT-</t>
  </si>
  <si>
    <t>Activitude -TROT-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</si>
</sst>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[$-F800]dddd\,\ mmmm\ dd\,\ yyyy"/>
    <numFmt numFmtId="176" formatCode="[$-40C]d\-mmm\-yy;@"/>
    <numFmt numFmtId="177" formatCode="0.0"/>
    <numFmt numFmtId="178" formatCode="[$-40C]d\-mmm;@"/>
    <numFmt numFmtId="179" formatCode="0.00;[Red]0.00"/>
    <numFmt numFmtId="180" formatCode="0.000;[Red]0.000"/>
    <numFmt numFmtId="181" formatCode="0.0;[Red]0.0"/>
    <numFmt numFmtId="182" formatCode="&quot;/&quot;##"/>
    <numFmt numFmtId="183" formatCode="&quot;temps&quot;\ hh:mm"/>
    <numFmt numFmtId="184" formatCode="&quot;Temps&quot;\ hh:mm"/>
    <numFmt numFmtId="185" formatCode="0;[Red]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Comic Sans MS"/>
      <family val="4"/>
    </font>
    <font>
      <b/>
      <sz val="8"/>
      <color indexed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8"/>
      <color indexed="43"/>
      <name val="Comic Sans MS"/>
      <family val="4"/>
    </font>
    <font>
      <b/>
      <sz val="10"/>
      <color indexed="17"/>
      <name val="Comic Sans MS"/>
      <family val="4"/>
    </font>
    <font>
      <b/>
      <sz val="12"/>
      <color indexed="10"/>
      <name val="Comic Sans MS"/>
      <family val="4"/>
    </font>
    <font>
      <sz val="14"/>
      <name val="Comic Sans MS"/>
      <family val="4"/>
    </font>
    <font>
      <b/>
      <sz val="10"/>
      <color indexed="10"/>
      <name val="Arial"/>
      <family val="0"/>
    </font>
    <font>
      <b/>
      <sz val="12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sz val="14"/>
      <color indexed="12"/>
      <name val="Comic Sans MS"/>
      <family val="4"/>
    </font>
    <font>
      <b/>
      <sz val="14"/>
      <color indexed="12"/>
      <name val="Comic Sans MS"/>
      <family val="4"/>
    </font>
    <font>
      <sz val="18"/>
      <name val="Comic Sans MS"/>
      <family val="4"/>
    </font>
    <font>
      <u val="single"/>
      <sz val="11"/>
      <name val="Comic Sans MS"/>
      <family val="4"/>
    </font>
    <font>
      <b/>
      <sz val="12"/>
      <color indexed="17"/>
      <name val="Comic Sans MS"/>
      <family val="4"/>
    </font>
    <font>
      <sz val="12"/>
      <color indexed="17"/>
      <name val="Comic Sans MS"/>
      <family val="4"/>
    </font>
    <font>
      <sz val="18"/>
      <color indexed="9"/>
      <name val="Comic Sans MS"/>
      <family val="4"/>
    </font>
    <font>
      <sz val="11"/>
      <color indexed="9"/>
      <name val="Comic Sans MS"/>
      <family val="4"/>
    </font>
    <font>
      <sz val="14"/>
      <color indexed="9"/>
      <name val="Comic Sans MS"/>
      <family val="4"/>
    </font>
    <font>
      <b/>
      <sz val="12"/>
      <color indexed="9"/>
      <name val="Comic Sans MS"/>
      <family val="4"/>
    </font>
    <font>
      <sz val="12"/>
      <color indexed="9"/>
      <name val="Comic Sans MS"/>
      <family val="4"/>
    </font>
    <font>
      <b/>
      <sz val="11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b/>
      <sz val="12"/>
      <color indexed="5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0" fillId="21" borderId="3" applyNumberFormat="0" applyFont="0" applyAlignment="0" applyProtection="0"/>
    <xf numFmtId="0" fontId="38" fillId="7" borderId="1" applyNumberFormat="0" applyAlignment="0" applyProtection="0"/>
    <xf numFmtId="0" fontId="3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9" fillId="20" borderId="4" applyNumberFormat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2" fillId="23" borderId="9" applyNumberFormat="0" applyAlignment="0" applyProtection="0"/>
  </cellStyleXfs>
  <cellXfs count="198">
    <xf numFmtId="0" fontId="0" fillId="0" borderId="0" xfId="0" applyAlignment="1">
      <alignment/>
    </xf>
    <xf numFmtId="0" fontId="5" fillId="22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textRotation="90"/>
      <protection/>
    </xf>
    <xf numFmtId="0" fontId="6" fillId="0" borderId="14" xfId="0" applyFont="1" applyBorder="1" applyAlignment="1" applyProtection="1">
      <alignment horizontal="center" textRotation="90"/>
      <protection/>
    </xf>
    <xf numFmtId="0" fontId="6" fillId="0" borderId="15" xfId="0" applyFont="1" applyBorder="1" applyAlignment="1" applyProtection="1">
      <alignment horizontal="center" textRotation="90"/>
      <protection/>
    </xf>
    <xf numFmtId="0" fontId="6" fillId="0" borderId="16" xfId="0" applyFont="1" applyBorder="1" applyAlignment="1" applyProtection="1">
      <alignment horizontal="center" textRotation="90"/>
      <protection/>
    </xf>
    <xf numFmtId="0" fontId="5" fillId="0" borderId="17" xfId="0" applyFont="1" applyBorder="1" applyAlignment="1" applyProtection="1">
      <alignment horizontal="center" textRotation="90"/>
      <protection/>
    </xf>
    <xf numFmtId="0" fontId="5" fillId="0" borderId="15" xfId="0" applyFont="1" applyBorder="1" applyAlignment="1" applyProtection="1">
      <alignment horizontal="center" textRotation="90"/>
      <protection/>
    </xf>
    <xf numFmtId="0" fontId="5" fillId="0" borderId="14" xfId="0" applyFont="1" applyBorder="1" applyAlignment="1" applyProtection="1">
      <alignment horizontal="center" textRotation="90"/>
      <protection/>
    </xf>
    <xf numFmtId="1" fontId="5" fillId="0" borderId="14" xfId="0" applyNumberFormat="1" applyFont="1" applyBorder="1" applyAlignment="1" applyProtection="1">
      <alignment horizontal="center" textRotation="90"/>
      <protection/>
    </xf>
    <xf numFmtId="0" fontId="9" fillId="0" borderId="18" xfId="0" applyFont="1" applyBorder="1" applyAlignment="1" applyProtection="1">
      <alignment horizontal="center" vertical="center" textRotation="90"/>
      <protection/>
    </xf>
    <xf numFmtId="0" fontId="5" fillId="22" borderId="15" xfId="0" applyFont="1" applyFill="1" applyBorder="1" applyAlignment="1" applyProtection="1">
      <alignment horizontal="center" textRotation="90"/>
      <protection/>
    </xf>
    <xf numFmtId="0" fontId="5" fillId="22" borderId="19" xfId="0" applyFont="1" applyFill="1" applyBorder="1" applyAlignment="1" applyProtection="1">
      <alignment horizontal="center" textRotation="90"/>
      <protection/>
    </xf>
    <xf numFmtId="1" fontId="5" fillId="0" borderId="20" xfId="0" applyNumberFormat="1" applyFont="1" applyBorder="1" applyAlignment="1" applyProtection="1">
      <alignment horizontal="center" textRotation="90"/>
      <protection/>
    </xf>
    <xf numFmtId="1" fontId="5" fillId="0" borderId="15" xfId="0" applyNumberFormat="1" applyFont="1" applyBorder="1" applyAlignment="1" applyProtection="1">
      <alignment horizontal="center" textRotation="90"/>
      <protection/>
    </xf>
    <xf numFmtId="1" fontId="5" fillId="0" borderId="18" xfId="0" applyNumberFormat="1" applyFont="1" applyBorder="1" applyAlignment="1" applyProtection="1">
      <alignment horizontal="center" textRotation="90"/>
      <protection/>
    </xf>
    <xf numFmtId="0" fontId="10" fillId="0" borderId="18" xfId="0" applyFont="1" applyBorder="1" applyAlignment="1" applyProtection="1">
      <alignment horizontal="center" vertical="center" textRotation="90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textRotation="90"/>
      <protection/>
    </xf>
    <xf numFmtId="0" fontId="5" fillId="21" borderId="23" xfId="0" applyFont="1" applyFill="1" applyBorder="1" applyAlignment="1" applyProtection="1">
      <alignment/>
      <protection/>
    </xf>
    <xf numFmtId="0" fontId="5" fillId="21" borderId="24" xfId="0" applyFont="1" applyFill="1" applyBorder="1" applyAlignment="1" applyProtection="1">
      <alignment/>
      <protection/>
    </xf>
    <xf numFmtId="0" fontId="5" fillId="21" borderId="25" xfId="0" applyFont="1" applyFill="1" applyBorder="1" applyAlignment="1" applyProtection="1">
      <alignment horizontal="center"/>
      <protection/>
    </xf>
    <xf numFmtId="0" fontId="5" fillId="21" borderId="26" xfId="0" applyFont="1" applyFill="1" applyBorder="1" applyAlignment="1" applyProtection="1">
      <alignment horizontal="center"/>
      <protection/>
    </xf>
    <xf numFmtId="179" fontId="5" fillId="21" borderId="27" xfId="0" applyNumberFormat="1" applyFont="1" applyFill="1" applyBorder="1" applyAlignment="1" applyProtection="1">
      <alignment/>
      <protection/>
    </xf>
    <xf numFmtId="1" fontId="5" fillId="21" borderId="28" xfId="0" applyNumberFormat="1" applyFont="1" applyFill="1" applyBorder="1" applyAlignment="1" applyProtection="1">
      <alignment/>
      <protection/>
    </xf>
    <xf numFmtId="1" fontId="5" fillId="21" borderId="25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179" fontId="5" fillId="0" borderId="27" xfId="0" applyNumberFormat="1" applyFont="1" applyFill="1" applyBorder="1" applyAlignment="1" applyProtection="1">
      <alignment/>
      <protection/>
    </xf>
    <xf numFmtId="1" fontId="5" fillId="0" borderId="28" xfId="0" applyNumberFormat="1" applyFont="1" applyFill="1" applyBorder="1" applyAlignment="1" applyProtection="1">
      <alignment/>
      <protection/>
    </xf>
    <xf numFmtId="1" fontId="5" fillId="0" borderId="25" xfId="0" applyNumberFormat="1" applyFont="1" applyFill="1" applyBorder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75" fontId="5" fillId="22" borderId="29" xfId="0" applyNumberFormat="1" applyFont="1" applyFill="1" applyBorder="1" applyAlignment="1" applyProtection="1">
      <alignment horizontal="center"/>
      <protection/>
    </xf>
    <xf numFmtId="0" fontId="5" fillId="22" borderId="29" xfId="0" applyFont="1" applyFill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/>
      <protection/>
    </xf>
    <xf numFmtId="0" fontId="5" fillId="22" borderId="29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22" borderId="0" xfId="0" applyFont="1" applyFill="1" applyBorder="1" applyAlignment="1" applyProtection="1">
      <alignment/>
      <protection/>
    </xf>
    <xf numFmtId="0" fontId="5" fillId="24" borderId="30" xfId="0" applyFont="1" applyFill="1" applyBorder="1" applyAlignment="1" applyProtection="1">
      <alignment horizontal="center" vertical="center" textRotation="90"/>
      <protection/>
    </xf>
    <xf numFmtId="0" fontId="5" fillId="24" borderId="31" xfId="0" applyFont="1" applyFill="1" applyBorder="1" applyAlignment="1" applyProtection="1">
      <alignment horizontal="center" vertical="center"/>
      <protection/>
    </xf>
    <xf numFmtId="0" fontId="9" fillId="24" borderId="32" xfId="0" applyFont="1" applyFill="1" applyBorder="1" applyAlignment="1" applyProtection="1">
      <alignment horizontal="center" vertical="center" textRotation="90"/>
      <protection/>
    </xf>
    <xf numFmtId="0" fontId="9" fillId="24" borderId="33" xfId="0" applyFont="1" applyFill="1" applyBorder="1" applyAlignment="1" applyProtection="1">
      <alignment horizontal="center" vertical="center" textRotation="90"/>
      <protection/>
    </xf>
    <xf numFmtId="0" fontId="5" fillId="24" borderId="0" xfId="0" applyFont="1" applyFill="1" applyBorder="1" applyAlignment="1" applyProtection="1">
      <alignment vertical="center"/>
      <protection/>
    </xf>
    <xf numFmtId="0" fontId="5" fillId="24" borderId="34" xfId="0" applyFont="1" applyFill="1" applyBorder="1" applyAlignment="1" applyProtection="1">
      <alignment horizontal="left" vertical="center" textRotation="90"/>
      <protection/>
    </xf>
    <xf numFmtId="0" fontId="5" fillId="24" borderId="25" xfId="0" applyFont="1" applyFill="1" applyBorder="1" applyAlignment="1" applyProtection="1">
      <alignment horizontal="center" vertical="center"/>
      <protection/>
    </xf>
    <xf numFmtId="0" fontId="5" fillId="24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4" borderId="35" xfId="0" applyFont="1" applyFill="1" applyBorder="1" applyAlignment="1" applyProtection="1">
      <alignment/>
      <protection/>
    </xf>
    <xf numFmtId="177" fontId="5" fillId="24" borderId="36" xfId="0" applyNumberFormat="1" applyFont="1" applyFill="1" applyBorder="1" applyAlignment="1" applyProtection="1">
      <alignment/>
      <protection/>
    </xf>
    <xf numFmtId="0" fontId="5" fillId="24" borderId="34" xfId="0" applyFont="1" applyFill="1" applyBorder="1" applyAlignment="1" applyProtection="1">
      <alignment horizontal="left"/>
      <protection/>
    </xf>
    <xf numFmtId="0" fontId="5" fillId="24" borderId="24" xfId="0" applyFont="1" applyFill="1" applyBorder="1" applyAlignment="1" applyProtection="1">
      <alignment/>
      <protection/>
    </xf>
    <xf numFmtId="177" fontId="5" fillId="24" borderId="27" xfId="0" applyNumberFormat="1" applyFont="1" applyFill="1" applyBorder="1" applyAlignment="1" applyProtection="1">
      <alignment/>
      <protection/>
    </xf>
    <xf numFmtId="0" fontId="5" fillId="24" borderId="14" xfId="0" applyFont="1" applyFill="1" applyBorder="1" applyAlignment="1" applyProtection="1">
      <alignment/>
      <protection/>
    </xf>
    <xf numFmtId="177" fontId="5" fillId="24" borderId="18" xfId="0" applyNumberFormat="1" applyFont="1" applyFill="1" applyBorder="1" applyAlignment="1" applyProtection="1">
      <alignment/>
      <protection/>
    </xf>
    <xf numFmtId="0" fontId="5" fillId="24" borderId="17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8" fillId="0" borderId="24" xfId="0" applyFont="1" applyBorder="1" applyAlignment="1">
      <alignment horizontal="center"/>
    </xf>
    <xf numFmtId="182" fontId="18" fillId="0" borderId="3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182" fontId="15" fillId="0" borderId="0" xfId="0" applyNumberFormat="1" applyFont="1" applyAlignment="1">
      <alignment horizontal="left"/>
    </xf>
    <xf numFmtId="0" fontId="15" fillId="0" borderId="38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20" fillId="0" borderId="40" xfId="0" applyFont="1" applyBorder="1" applyAlignment="1">
      <alignment horizontal="left" vertical="center"/>
    </xf>
    <xf numFmtId="2" fontId="21" fillId="0" borderId="24" xfId="0" applyNumberFormat="1" applyFont="1" applyBorder="1" applyAlignment="1">
      <alignment horizontal="right" vertical="center"/>
    </xf>
    <xf numFmtId="182" fontId="21" fillId="0" borderId="34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182" fontId="23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vertical="center"/>
    </xf>
    <xf numFmtId="182" fontId="26" fillId="0" borderId="0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 quotePrefix="1">
      <alignment horizontal="center"/>
    </xf>
    <xf numFmtId="0" fontId="11" fillId="0" borderId="25" xfId="0" applyFont="1" applyBorder="1" applyAlignment="1">
      <alignment horizontal="left" vertical="center"/>
    </xf>
    <xf numFmtId="182" fontId="27" fillId="0" borderId="0" xfId="0" applyNumberFormat="1" applyFont="1" applyAlignment="1">
      <alignment horizontal="left"/>
    </xf>
    <xf numFmtId="0" fontId="20" fillId="0" borderId="0" xfId="0" applyFont="1" applyAlignment="1">
      <alignment horizontal="center" vertical="center"/>
    </xf>
    <xf numFmtId="2" fontId="21" fillId="0" borderId="41" xfId="0" applyNumberFormat="1" applyFont="1" applyBorder="1" applyAlignment="1">
      <alignment vertical="center"/>
    </xf>
    <xf numFmtId="182" fontId="21" fillId="0" borderId="42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Alignment="1">
      <alignment/>
    </xf>
    <xf numFmtId="182" fontId="21" fillId="0" borderId="34" xfId="0" applyNumberFormat="1" applyFont="1" applyBorder="1" applyAlignment="1">
      <alignment horizontal="left"/>
    </xf>
    <xf numFmtId="2" fontId="20" fillId="0" borderId="41" xfId="0" applyNumberFormat="1" applyFont="1" applyBorder="1" applyAlignment="1">
      <alignment vertical="center"/>
    </xf>
    <xf numFmtId="182" fontId="20" fillId="0" borderId="42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22" borderId="10" xfId="0" applyFont="1" applyFill="1" applyBorder="1" applyAlignment="1" applyProtection="1">
      <alignment horizontal="center" vertical="center"/>
      <protection/>
    </xf>
    <xf numFmtId="0" fontId="3" fillId="22" borderId="43" xfId="0" applyFont="1" applyFill="1" applyBorder="1" applyAlignment="1" applyProtection="1">
      <alignment horizontal="center" vertical="center"/>
      <protection/>
    </xf>
    <xf numFmtId="0" fontId="4" fillId="22" borderId="10" xfId="0" applyFont="1" applyFill="1" applyBorder="1" applyAlignment="1" applyProtection="1">
      <alignment horizontal="center" vertical="center"/>
      <protection/>
    </xf>
    <xf numFmtId="175" fontId="15" fillId="0" borderId="0" xfId="0" applyNumberFormat="1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27" fillId="0" borderId="37" xfId="0" applyFont="1" applyBorder="1" applyAlignment="1">
      <alignment horizontal="left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7" fillId="22" borderId="46" xfId="0" applyFont="1" applyFill="1" applyBorder="1" applyAlignment="1" applyProtection="1">
      <alignment horizontal="center" vertical="center" textRotation="90" wrapText="1"/>
      <protection/>
    </xf>
    <xf numFmtId="0" fontId="7" fillId="22" borderId="15" xfId="0" applyFont="1" applyFill="1" applyBorder="1" applyAlignment="1" applyProtection="1">
      <alignment horizontal="center" vertical="center" textRotation="90" wrapText="1"/>
      <protection/>
    </xf>
    <xf numFmtId="0" fontId="7" fillId="22" borderId="47" xfId="0" applyFont="1" applyFill="1" applyBorder="1" applyAlignment="1" applyProtection="1">
      <alignment horizontal="center" vertical="center" textRotation="90" wrapText="1"/>
      <protection/>
    </xf>
    <xf numFmtId="0" fontId="7" fillId="22" borderId="34" xfId="0" applyFont="1" applyFill="1" applyBorder="1" applyAlignment="1" applyProtection="1">
      <alignment horizontal="left"/>
      <protection/>
    </xf>
    <xf numFmtId="0" fontId="7" fillId="22" borderId="25" xfId="0" applyFont="1" applyFill="1" applyBorder="1" applyAlignment="1" applyProtection="1">
      <alignment/>
      <protection/>
    </xf>
    <xf numFmtId="0" fontId="7" fillId="22" borderId="22" xfId="0" applyFont="1" applyFill="1" applyBorder="1" applyAlignment="1" applyProtection="1">
      <alignment/>
      <protection/>
    </xf>
    <xf numFmtId="181" fontId="5" fillId="21" borderId="34" xfId="0" applyNumberFormat="1" applyFont="1" applyFill="1" applyBorder="1" applyAlignment="1" applyProtection="1">
      <alignment/>
      <protection/>
    </xf>
    <xf numFmtId="181" fontId="5" fillId="21" borderId="48" xfId="0" applyNumberFormat="1" applyFont="1" applyFill="1" applyBorder="1" applyAlignment="1" applyProtection="1">
      <alignment/>
      <protection/>
    </xf>
    <xf numFmtId="1" fontId="5" fillId="21" borderId="27" xfId="0" applyNumberFormat="1" applyFont="1" applyFill="1" applyBorder="1" applyAlignment="1" applyProtection="1">
      <alignment/>
      <protection/>
    </xf>
    <xf numFmtId="181" fontId="5" fillId="0" borderId="34" xfId="0" applyNumberFormat="1" applyFont="1" applyBorder="1" applyAlignment="1" applyProtection="1">
      <alignment/>
      <protection/>
    </xf>
    <xf numFmtId="181" fontId="5" fillId="0" borderId="25" xfId="0" applyNumberFormat="1" applyFont="1" applyBorder="1" applyAlignment="1" applyProtection="1">
      <alignment/>
      <protection/>
    </xf>
    <xf numFmtId="0" fontId="7" fillId="0" borderId="34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181" fontId="5" fillId="0" borderId="34" xfId="0" applyNumberFormat="1" applyFont="1" applyFill="1" applyBorder="1" applyAlignment="1" applyProtection="1">
      <alignment/>
      <protection/>
    </xf>
    <xf numFmtId="181" fontId="5" fillId="0" borderId="48" xfId="0" applyNumberFormat="1" applyFont="1" applyFill="1" applyBorder="1" applyAlignment="1" applyProtection="1">
      <alignment/>
      <protection/>
    </xf>
    <xf numFmtId="1" fontId="5" fillId="0" borderId="27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" fontId="5" fillId="21" borderId="24" xfId="0" applyNumberFormat="1" applyFont="1" applyFill="1" applyBorder="1" applyAlignment="1" applyProtection="1">
      <alignment/>
      <protection/>
    </xf>
    <xf numFmtId="1" fontId="5" fillId="0" borderId="24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5" fillId="0" borderId="37" xfId="0" applyFont="1" applyBorder="1" applyAlignment="1">
      <alignment horizontal="left"/>
    </xf>
    <xf numFmtId="0" fontId="12" fillId="22" borderId="49" xfId="0" applyFont="1" applyFill="1" applyBorder="1" applyAlignment="1" applyProtection="1">
      <alignment horizontal="center"/>
      <protection/>
    </xf>
    <xf numFmtId="0" fontId="12" fillId="22" borderId="50" xfId="0" applyFont="1" applyFill="1" applyBorder="1" applyAlignment="1" applyProtection="1">
      <alignment horizontal="center"/>
      <protection/>
    </xf>
    <xf numFmtId="0" fontId="12" fillId="22" borderId="51" xfId="0" applyFont="1" applyFill="1" applyBorder="1" applyAlignment="1" applyProtection="1">
      <alignment horizontal="center"/>
      <protection/>
    </xf>
    <xf numFmtId="0" fontId="0" fillId="0" borderId="52" xfId="0" applyBorder="1" applyAlignment="1" applyProtection="1">
      <alignment/>
      <protection/>
    </xf>
    <xf numFmtId="0" fontId="0" fillId="22" borderId="53" xfId="0" applyFill="1" applyBorder="1" applyAlignment="1" applyProtection="1">
      <alignment horizontal="center" vertical="center" textRotation="90"/>
      <protection/>
    </xf>
    <xf numFmtId="0" fontId="0" fillId="25" borderId="54" xfId="0" applyFill="1" applyBorder="1" applyAlignment="1" applyProtection="1">
      <alignment horizontal="center" vertical="center" textRotation="90"/>
      <protection/>
    </xf>
    <xf numFmtId="2" fontId="0" fillId="25" borderId="54" xfId="0" applyNumberFormat="1" applyFill="1" applyBorder="1" applyAlignment="1" applyProtection="1">
      <alignment horizontal="center" vertical="center" textRotation="90"/>
      <protection/>
    </xf>
    <xf numFmtId="0" fontId="0" fillId="22" borderId="54" xfId="0" applyFill="1" applyBorder="1" applyAlignment="1" applyProtection="1">
      <alignment horizontal="center" vertical="center" textRotation="90"/>
      <protection/>
    </xf>
    <xf numFmtId="0" fontId="0" fillId="0" borderId="55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NumberFormat="1" applyBorder="1" applyAlignment="1" applyProtection="1">
      <alignment/>
      <protection/>
    </xf>
    <xf numFmtId="0" fontId="5" fillId="24" borderId="56" xfId="0" applyFont="1" applyFill="1" applyBorder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/>
      <protection/>
    </xf>
    <xf numFmtId="0" fontId="5" fillId="24" borderId="25" xfId="0" applyFont="1" applyFill="1" applyBorder="1" applyAlignment="1" applyProtection="1">
      <alignment/>
      <protection/>
    </xf>
    <xf numFmtId="0" fontId="5" fillId="24" borderId="22" xfId="0" applyFont="1" applyFill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5" fillId="24" borderId="21" xfId="0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62" xfId="0" applyNumberFormat="1" applyBorder="1" applyAlignment="1" applyProtection="1">
      <alignment/>
      <protection/>
    </xf>
    <xf numFmtId="0" fontId="5" fillId="24" borderId="46" xfId="0" applyFont="1" applyFill="1" applyBorder="1" applyAlignment="1" applyProtection="1">
      <alignment horizontal="center"/>
      <protection/>
    </xf>
    <xf numFmtId="0" fontId="5" fillId="24" borderId="63" xfId="0" applyFont="1" applyFill="1" applyBorder="1" applyAlignment="1" applyProtection="1">
      <alignment/>
      <protection/>
    </xf>
    <xf numFmtId="0" fontId="5" fillId="24" borderId="15" xfId="0" applyFont="1" applyFill="1" applyBorder="1" applyAlignment="1" applyProtection="1">
      <alignment/>
      <protection/>
    </xf>
    <xf numFmtId="0" fontId="5" fillId="24" borderId="4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/>
      <protection/>
    </xf>
    <xf numFmtId="0" fontId="6" fillId="0" borderId="65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176" fontId="3" fillId="22" borderId="10" xfId="0" applyNumberFormat="1" applyFont="1" applyFill="1" applyBorder="1" applyAlignment="1" applyProtection="1">
      <alignment horizontal="center" vertical="center"/>
      <protection/>
    </xf>
    <xf numFmtId="176" fontId="3" fillId="22" borderId="66" xfId="0" applyNumberFormat="1" applyFont="1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6" fillId="0" borderId="68" xfId="0" applyFont="1" applyBorder="1" applyAlignment="1" applyProtection="1">
      <alignment horizontal="center"/>
      <protection/>
    </xf>
    <xf numFmtId="0" fontId="6" fillId="0" borderId="69" xfId="0" applyFont="1" applyBorder="1" applyAlignment="1" applyProtection="1">
      <alignment horizontal="center"/>
      <protection/>
    </xf>
    <xf numFmtId="0" fontId="6" fillId="0" borderId="70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72" xfId="0" applyFont="1" applyBorder="1" applyAlignment="1" applyProtection="1">
      <alignment horizontal="center"/>
      <protection/>
    </xf>
    <xf numFmtId="0" fontId="5" fillId="22" borderId="68" xfId="0" applyFont="1" applyFill="1" applyBorder="1" applyAlignment="1" applyProtection="1">
      <alignment horizontal="center"/>
      <protection/>
    </xf>
    <xf numFmtId="0" fontId="5" fillId="22" borderId="69" xfId="0" applyFont="1" applyFill="1" applyBorder="1" applyAlignment="1" applyProtection="1">
      <alignment horizontal="center"/>
      <protection/>
    </xf>
    <xf numFmtId="0" fontId="5" fillId="22" borderId="70" xfId="0" applyFont="1" applyFill="1" applyBorder="1" applyAlignment="1" applyProtection="1">
      <alignment horizontal="center"/>
      <protection/>
    </xf>
    <xf numFmtId="0" fontId="5" fillId="22" borderId="41" xfId="0" applyFont="1" applyFill="1" applyBorder="1" applyAlignment="1" applyProtection="1">
      <alignment horizontal="center"/>
      <protection/>
    </xf>
    <xf numFmtId="0" fontId="5" fillId="22" borderId="73" xfId="0" applyFont="1" applyFill="1" applyBorder="1" applyAlignment="1" applyProtection="1">
      <alignment horizontal="center"/>
      <protection/>
    </xf>
    <xf numFmtId="0" fontId="5" fillId="22" borderId="29" xfId="0" applyFont="1" applyFill="1" applyBorder="1" applyAlignment="1" applyProtection="1">
      <alignment horizontal="center"/>
      <protection/>
    </xf>
    <xf numFmtId="0" fontId="5" fillId="22" borderId="74" xfId="0" applyFont="1" applyFill="1" applyBorder="1" applyAlignment="1" applyProtection="1">
      <alignment horizontal="center"/>
      <protection/>
    </xf>
    <xf numFmtId="0" fontId="5" fillId="22" borderId="75" xfId="0" applyFont="1" applyFill="1" applyBorder="1" applyAlignment="1" applyProtection="1">
      <alignment horizontal="center"/>
      <protection/>
    </xf>
    <xf numFmtId="0" fontId="11" fillId="22" borderId="29" xfId="0" applyFont="1" applyFill="1" applyBorder="1" applyAlignment="1" applyProtection="1">
      <alignment horizontal="center" vertical="center"/>
      <protection/>
    </xf>
    <xf numFmtId="0" fontId="11" fillId="22" borderId="45" xfId="0" applyFont="1" applyFill="1" applyBorder="1" applyAlignment="1" applyProtection="1">
      <alignment horizontal="center" vertical="center"/>
      <protection/>
    </xf>
    <xf numFmtId="0" fontId="11" fillId="22" borderId="76" xfId="0" applyFont="1" applyFill="1" applyBorder="1" applyAlignment="1" applyProtection="1">
      <alignment horizontal="center" vertical="center"/>
      <protection/>
    </xf>
    <xf numFmtId="0" fontId="11" fillId="22" borderId="77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4">
    <dxf>
      <fill>
        <patternFill patternType="solid">
          <bgColor rgb="FFFFFF99"/>
        </patternFill>
      </fill>
      <border/>
    </dxf>
    <dxf>
      <alignment textRotation="90" readingOrder="0"/>
      <border/>
    </dxf>
    <dxf>
      <alignment horizontal="center" readingOrder="0"/>
      <border/>
    </dxf>
    <dxf>
      <alignment vertical="center" readingOrder="0"/>
      <border/>
    </dxf>
    <dxf>
      <font>
        <color rgb="FFFF0000"/>
      </font>
      <border/>
    </dxf>
    <dxf>
      <font>
        <b/>
      </font>
      <border/>
    </dxf>
    <dxf>
      <fill>
        <patternFill patternType="solid">
          <fgColor rgb="FFFFFF99"/>
          <bgColor indexed="64"/>
        </patternFill>
      </fill>
      <alignment horizontal="center" vertical="center" textRotation="90" readingOrder="0"/>
      <border/>
    </dxf>
    <dxf>
      <border>
        <left style="medium"/>
        <right style="medium"/>
        <top style="medium"/>
        <bottom style="medium"/>
      </border>
    </dxf>
    <dxf>
      <border>
        <right>
          <color rgb="FF000000"/>
        </right>
      </border>
    </dxf>
    <dxf>
      <border>
        <bottom style="medium"/>
      </border>
    </dxf>
    <dxf>
      <border>
        <right style="medium"/>
        <top style="medium"/>
      </border>
    </dxf>
    <dxf>
      <numFmt numFmtId="2" formatCode="0.00"/>
      <border/>
    </dxf>
    <dxf>
      <fill>
        <patternFill>
          <bgColor rgb="FFFFFF99"/>
        </patternFill>
      </fill>
      <border/>
    </dxf>
    <dxf>
      <border/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85725</xdr:rowOff>
    </xdr:from>
    <xdr:to>
      <xdr:col>1</xdr:col>
      <xdr:colOff>1638300</xdr:colOff>
      <xdr:row>2</xdr:row>
      <xdr:rowOff>2000250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3875"/>
          <a:ext cx="15906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2</xdr:row>
      <xdr:rowOff>142875</xdr:rowOff>
    </xdr:from>
    <xdr:to>
      <xdr:col>22</xdr:col>
      <xdr:colOff>323850</xdr:colOff>
      <xdr:row>2</xdr:row>
      <xdr:rowOff>381000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534150" y="581025"/>
          <a:ext cx="600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Pas</a:t>
          </a:r>
        </a:p>
      </xdr:txBody>
    </xdr:sp>
    <xdr:clientData/>
  </xdr:twoCellAnchor>
  <xdr:twoCellAnchor>
    <xdr:from>
      <xdr:col>23</xdr:col>
      <xdr:colOff>47625</xdr:colOff>
      <xdr:row>2</xdr:row>
      <xdr:rowOff>142875</xdr:rowOff>
    </xdr:from>
    <xdr:to>
      <xdr:col>24</xdr:col>
      <xdr:colOff>304800</xdr:colOff>
      <xdr:row>2</xdr:row>
      <xdr:rowOff>381000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267575" y="581025"/>
          <a:ext cx="6667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Trot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0</xdr:row>
      <xdr:rowOff>57150</xdr:rowOff>
    </xdr:from>
    <xdr:to>
      <xdr:col>11</xdr:col>
      <xdr:colOff>1809750</xdr:colOff>
      <xdr:row>2</xdr:row>
      <xdr:rowOff>1123950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7150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0</xdr:rowOff>
    </xdr:from>
    <xdr:to>
      <xdr:col>1</xdr:col>
      <xdr:colOff>2324100</xdr:colOff>
      <xdr:row>9</xdr:row>
      <xdr:rowOff>0</xdr:rowOff>
    </xdr:to>
    <xdr:pic>
      <xdr:nvPicPr>
        <xdr:cNvPr id="1" name="Picture 1" descr="fiche%20modèle"/>
        <xdr:cNvPicPr preferRelativeResize="1">
          <a:picLocks noChangeAspect="1"/>
        </xdr:cNvPicPr>
      </xdr:nvPicPr>
      <xdr:blipFill>
        <a:blip r:embed="rId1"/>
        <a:srcRect l="2307" t="3337" r="2307" b="3337"/>
        <a:stretch>
          <a:fillRect/>
        </a:stretch>
      </xdr:blipFill>
      <xdr:spPr>
        <a:xfrm>
          <a:off x="171450" y="628650"/>
          <a:ext cx="26955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2619375</xdr:colOff>
      <xdr:row>2</xdr:row>
      <xdr:rowOff>104775</xdr:rowOff>
    </xdr:from>
    <xdr:to>
      <xdr:col>2</xdr:col>
      <xdr:colOff>304800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733425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6</xdr:row>
      <xdr:rowOff>95250</xdr:rowOff>
    </xdr:from>
    <xdr:to>
      <xdr:col>2</xdr:col>
      <xdr:colOff>371475</xdr:colOff>
      <xdr:row>9</xdr:row>
      <xdr:rowOff>66675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8097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NP%20lePin%20071006\Concours\3%20ans%20ON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ans%20O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lassements"/>
      <sheetName val="Fiche 3 ans"/>
      <sheetName val="Fiche Vierge"/>
    </sheetNames>
    <sheetDataSet>
      <sheetData sheetId="0">
        <row r="4">
          <cell r="A4">
            <v>1</v>
          </cell>
          <cell r="U4">
            <v>0</v>
          </cell>
          <cell r="Z4">
            <v>0</v>
          </cell>
          <cell r="AD4">
            <v>0</v>
          </cell>
          <cell r="AF4" t="e">
            <v>#REF!</v>
          </cell>
        </row>
        <row r="5">
          <cell r="A5">
            <v>2</v>
          </cell>
          <cell r="U5">
            <v>0</v>
          </cell>
          <cell r="Z5">
            <v>0</v>
          </cell>
          <cell r="AD5">
            <v>0</v>
          </cell>
          <cell r="AF5" t="e">
            <v>#REF!</v>
          </cell>
        </row>
        <row r="6">
          <cell r="A6">
            <v>3</v>
          </cell>
          <cell r="U6">
            <v>0</v>
          </cell>
          <cell r="Z6">
            <v>0</v>
          </cell>
          <cell r="AD6">
            <v>0</v>
          </cell>
          <cell r="AF6" t="e">
            <v>#REF!</v>
          </cell>
        </row>
        <row r="7">
          <cell r="A7">
            <v>4</v>
          </cell>
          <cell r="U7">
            <v>0</v>
          </cell>
          <cell r="Z7">
            <v>0</v>
          </cell>
          <cell r="AD7">
            <v>0</v>
          </cell>
          <cell r="AF7" t="e">
            <v>#REF!</v>
          </cell>
        </row>
        <row r="8">
          <cell r="A8">
            <v>5</v>
          </cell>
          <cell r="B8" t="str">
            <v>qwilcy</v>
          </cell>
          <cell r="C8" t="str">
            <v>f</v>
          </cell>
          <cell r="D8" t="str">
            <v>PFS</v>
          </cell>
          <cell r="E8">
            <v>142</v>
          </cell>
          <cell r="K8">
            <v>1</v>
          </cell>
          <cell r="L8">
            <v>2</v>
          </cell>
          <cell r="M8">
            <v>3</v>
          </cell>
          <cell r="N8">
            <v>4</v>
          </cell>
          <cell r="O8">
            <v>5</v>
          </cell>
          <cell r="P8">
            <v>6</v>
          </cell>
          <cell r="Q8">
            <v>7</v>
          </cell>
          <cell r="R8">
            <v>8</v>
          </cell>
          <cell r="S8">
            <v>9</v>
          </cell>
          <cell r="T8">
            <v>1</v>
          </cell>
          <cell r="U8">
            <v>46</v>
          </cell>
          <cell r="V8">
            <v>1</v>
          </cell>
          <cell r="W8">
            <v>2</v>
          </cell>
          <cell r="X8">
            <v>5</v>
          </cell>
          <cell r="Y8">
            <v>2</v>
          </cell>
          <cell r="Z8">
            <v>10</v>
          </cell>
          <cell r="AA8">
            <v>5</v>
          </cell>
          <cell r="AB8">
            <v>9</v>
          </cell>
          <cell r="AC8">
            <v>10</v>
          </cell>
          <cell r="AD8">
            <v>24</v>
          </cell>
          <cell r="AF8" t="e">
            <v>#REF!</v>
          </cell>
        </row>
        <row r="9">
          <cell r="A9">
            <v>6</v>
          </cell>
          <cell r="U9">
            <v>0</v>
          </cell>
          <cell r="Z9">
            <v>0</v>
          </cell>
          <cell r="AD9">
            <v>0</v>
          </cell>
          <cell r="AF9" t="e">
            <v>#REF!</v>
          </cell>
        </row>
        <row r="10">
          <cell r="A10">
            <v>7</v>
          </cell>
          <cell r="U10">
            <v>0</v>
          </cell>
          <cell r="Z10">
            <v>0</v>
          </cell>
          <cell r="AD10">
            <v>0</v>
          </cell>
          <cell r="AF10" t="e">
            <v>#REF!</v>
          </cell>
        </row>
        <row r="11">
          <cell r="A11">
            <v>8</v>
          </cell>
          <cell r="U11">
            <v>0</v>
          </cell>
          <cell r="Z11">
            <v>0</v>
          </cell>
          <cell r="AD11">
            <v>0</v>
          </cell>
          <cell r="AF11" t="e">
            <v>#REF!</v>
          </cell>
        </row>
        <row r="12">
          <cell r="A12">
            <v>9</v>
          </cell>
          <cell r="U12">
            <v>0</v>
          </cell>
          <cell r="Z12">
            <v>0</v>
          </cell>
          <cell r="AD12">
            <v>0</v>
          </cell>
          <cell r="AF12" t="e">
            <v>#REF!</v>
          </cell>
        </row>
        <row r="13">
          <cell r="A13">
            <v>10</v>
          </cell>
          <cell r="U13">
            <v>0</v>
          </cell>
          <cell r="Z13">
            <v>0</v>
          </cell>
          <cell r="AD13">
            <v>0</v>
          </cell>
          <cell r="AF13" t="e">
            <v>#REF!</v>
          </cell>
        </row>
        <row r="14">
          <cell r="A14">
            <v>11</v>
          </cell>
          <cell r="U14">
            <v>0</v>
          </cell>
          <cell r="Z14">
            <v>0</v>
          </cell>
          <cell r="AD14">
            <v>0</v>
          </cell>
          <cell r="AF14" t="e">
            <v>#REF!</v>
          </cell>
        </row>
        <row r="15">
          <cell r="A15">
            <v>12</v>
          </cell>
          <cell r="U15">
            <v>0</v>
          </cell>
          <cell r="Z15">
            <v>0</v>
          </cell>
          <cell r="AD15">
            <v>0</v>
          </cell>
          <cell r="AF15" t="e">
            <v>#REF!</v>
          </cell>
        </row>
        <row r="16">
          <cell r="A16">
            <v>13</v>
          </cell>
          <cell r="U16">
            <v>0</v>
          </cell>
          <cell r="Z16">
            <v>0</v>
          </cell>
          <cell r="AD16">
            <v>0</v>
          </cell>
          <cell r="AF16" t="e">
            <v>#REF!</v>
          </cell>
        </row>
        <row r="17">
          <cell r="A17">
            <v>14</v>
          </cell>
          <cell r="U17">
            <v>0</v>
          </cell>
          <cell r="Z17">
            <v>0</v>
          </cell>
          <cell r="AD17">
            <v>0</v>
          </cell>
          <cell r="AF17" t="e">
            <v>#REF!</v>
          </cell>
        </row>
        <row r="18">
          <cell r="A18">
            <v>15</v>
          </cell>
          <cell r="U18">
            <v>0</v>
          </cell>
          <cell r="Z18">
            <v>0</v>
          </cell>
          <cell r="AD18">
            <v>0</v>
          </cell>
          <cell r="AF18" t="e">
            <v>#REF!</v>
          </cell>
        </row>
        <row r="19">
          <cell r="A19">
            <v>16</v>
          </cell>
          <cell r="U19">
            <v>0</v>
          </cell>
          <cell r="Z19">
            <v>0</v>
          </cell>
          <cell r="AD19">
            <v>0</v>
          </cell>
          <cell r="AF19" t="e">
            <v>#REF!</v>
          </cell>
        </row>
        <row r="20">
          <cell r="A20">
            <v>17</v>
          </cell>
          <cell r="U20">
            <v>0</v>
          </cell>
          <cell r="Z20">
            <v>0</v>
          </cell>
          <cell r="AD20">
            <v>0</v>
          </cell>
          <cell r="AF20" t="e">
            <v>#REF!</v>
          </cell>
        </row>
        <row r="21">
          <cell r="A21">
            <v>18</v>
          </cell>
          <cell r="U21">
            <v>0</v>
          </cell>
          <cell r="Z21">
            <v>0</v>
          </cell>
          <cell r="AD21">
            <v>0</v>
          </cell>
          <cell r="AF21" t="e">
            <v>#REF!</v>
          </cell>
        </row>
        <row r="22">
          <cell r="A22">
            <v>19</v>
          </cell>
          <cell r="U22">
            <v>0</v>
          </cell>
          <cell r="Z22">
            <v>0</v>
          </cell>
          <cell r="AD22">
            <v>0</v>
          </cell>
          <cell r="AF22" t="e">
            <v>#REF!</v>
          </cell>
        </row>
        <row r="23">
          <cell r="A23">
            <v>20</v>
          </cell>
          <cell r="U23">
            <v>0</v>
          </cell>
          <cell r="Z23">
            <v>0</v>
          </cell>
          <cell r="AD23">
            <v>0</v>
          </cell>
          <cell r="AF23" t="e">
            <v>#REF!</v>
          </cell>
        </row>
        <row r="24">
          <cell r="A24">
            <v>21</v>
          </cell>
          <cell r="U24">
            <v>0</v>
          </cell>
          <cell r="Z24">
            <v>0</v>
          </cell>
          <cell r="AD24">
            <v>0</v>
          </cell>
          <cell r="AF24" t="e">
            <v>#REF!</v>
          </cell>
        </row>
        <row r="25">
          <cell r="A25">
            <v>22</v>
          </cell>
          <cell r="U25">
            <v>0</v>
          </cell>
          <cell r="Z25">
            <v>0</v>
          </cell>
          <cell r="AD25">
            <v>0</v>
          </cell>
          <cell r="AF25" t="e">
            <v>#REF!</v>
          </cell>
        </row>
        <row r="26">
          <cell r="A26">
            <v>23</v>
          </cell>
          <cell r="U26">
            <v>0</v>
          </cell>
          <cell r="Z26">
            <v>0</v>
          </cell>
          <cell r="AD26">
            <v>0</v>
          </cell>
          <cell r="AF26" t="e">
            <v>#REF!</v>
          </cell>
        </row>
        <row r="27">
          <cell r="A27">
            <v>24</v>
          </cell>
          <cell r="U27">
            <v>0</v>
          </cell>
          <cell r="Z27">
            <v>0</v>
          </cell>
          <cell r="AD27">
            <v>0</v>
          </cell>
          <cell r="AF27" t="e">
            <v>#REF!</v>
          </cell>
        </row>
        <row r="28">
          <cell r="A28">
            <v>25</v>
          </cell>
          <cell r="U28">
            <v>0</v>
          </cell>
          <cell r="Z28">
            <v>0</v>
          </cell>
          <cell r="AD28">
            <v>0</v>
          </cell>
          <cell r="AF28" t="e">
            <v>#REF!</v>
          </cell>
        </row>
        <row r="29">
          <cell r="A29">
            <v>26</v>
          </cell>
          <cell r="U29">
            <v>0</v>
          </cell>
          <cell r="Z29">
            <v>0</v>
          </cell>
          <cell r="AD29">
            <v>0</v>
          </cell>
          <cell r="AF29" t="e">
            <v>#REF!</v>
          </cell>
        </row>
        <row r="30">
          <cell r="A30">
            <v>27</v>
          </cell>
          <cell r="U30">
            <v>0</v>
          </cell>
          <cell r="Z30">
            <v>0</v>
          </cell>
          <cell r="AD30">
            <v>0</v>
          </cell>
          <cell r="AF30" t="e">
            <v>#REF!</v>
          </cell>
        </row>
        <row r="31">
          <cell r="A31">
            <v>28</v>
          </cell>
          <cell r="U31">
            <v>0</v>
          </cell>
          <cell r="Z31">
            <v>0</v>
          </cell>
          <cell r="AD31">
            <v>0</v>
          </cell>
          <cell r="AF31" t="e">
            <v>#REF!</v>
          </cell>
        </row>
        <row r="32">
          <cell r="A32">
            <v>29</v>
          </cell>
          <cell r="U32">
            <v>0</v>
          </cell>
          <cell r="Z32">
            <v>0</v>
          </cell>
          <cell r="AD32">
            <v>0</v>
          </cell>
          <cell r="AF32" t="e">
            <v>#REF!</v>
          </cell>
        </row>
        <row r="33">
          <cell r="A33">
            <v>30</v>
          </cell>
          <cell r="U33">
            <v>0</v>
          </cell>
          <cell r="Z33">
            <v>0</v>
          </cell>
          <cell r="AD33">
            <v>0</v>
          </cell>
          <cell r="AF33" t="e">
            <v>#REF!</v>
          </cell>
        </row>
        <row r="34">
          <cell r="A34">
            <v>31</v>
          </cell>
          <cell r="U34">
            <v>0</v>
          </cell>
          <cell r="Z34">
            <v>0</v>
          </cell>
          <cell r="AD34">
            <v>0</v>
          </cell>
          <cell r="AF34" t="e">
            <v>#REF!</v>
          </cell>
        </row>
        <row r="35">
          <cell r="A35">
            <v>32</v>
          </cell>
          <cell r="U35">
            <v>0</v>
          </cell>
          <cell r="Z35">
            <v>0</v>
          </cell>
          <cell r="AD35">
            <v>0</v>
          </cell>
          <cell r="AF35" t="e">
            <v>#REF!</v>
          </cell>
        </row>
        <row r="36">
          <cell r="A36">
            <v>33</v>
          </cell>
          <cell r="U36">
            <v>0</v>
          </cell>
          <cell r="Z36">
            <v>0</v>
          </cell>
          <cell r="AD36">
            <v>0</v>
          </cell>
          <cell r="AF36" t="e">
            <v>#REF!</v>
          </cell>
        </row>
        <row r="37">
          <cell r="A37">
            <v>34</v>
          </cell>
          <cell r="U37">
            <v>0</v>
          </cell>
          <cell r="Z37">
            <v>0</v>
          </cell>
          <cell r="AD37">
            <v>0</v>
          </cell>
          <cell r="AF37" t="e">
            <v>#REF!</v>
          </cell>
        </row>
        <row r="38">
          <cell r="A38">
            <v>35</v>
          </cell>
          <cell r="U38">
            <v>0</v>
          </cell>
          <cell r="Z38">
            <v>0</v>
          </cell>
          <cell r="AD38">
            <v>0</v>
          </cell>
          <cell r="AF38" t="e">
            <v>#REF!</v>
          </cell>
        </row>
        <row r="39">
          <cell r="A39">
            <v>36</v>
          </cell>
          <cell r="U39">
            <v>0</v>
          </cell>
          <cell r="Z39">
            <v>0</v>
          </cell>
          <cell r="AD39">
            <v>0</v>
          </cell>
          <cell r="AF39" t="e">
            <v>#REF!</v>
          </cell>
        </row>
        <row r="40">
          <cell r="A40">
            <v>37</v>
          </cell>
          <cell r="U40">
            <v>0</v>
          </cell>
          <cell r="Z40">
            <v>0</v>
          </cell>
          <cell r="AD40">
            <v>0</v>
          </cell>
          <cell r="AF40" t="e">
            <v>#REF!</v>
          </cell>
        </row>
        <row r="41">
          <cell r="A41">
            <v>38</v>
          </cell>
          <cell r="U41">
            <v>0</v>
          </cell>
          <cell r="Z41">
            <v>0</v>
          </cell>
          <cell r="AD41">
            <v>0</v>
          </cell>
          <cell r="AF41" t="e">
            <v>#REF!</v>
          </cell>
        </row>
        <row r="42">
          <cell r="A42">
            <v>39</v>
          </cell>
          <cell r="U42">
            <v>0</v>
          </cell>
          <cell r="Z42">
            <v>0</v>
          </cell>
          <cell r="AD42">
            <v>0</v>
          </cell>
          <cell r="AF42" t="e">
            <v>#REF!</v>
          </cell>
        </row>
        <row r="43">
          <cell r="A43">
            <v>40</v>
          </cell>
          <cell r="U43">
            <v>0</v>
          </cell>
          <cell r="Z43">
            <v>0</v>
          </cell>
          <cell r="AD43">
            <v>0</v>
          </cell>
          <cell r="AF43" t="e">
            <v>#REF!</v>
          </cell>
        </row>
        <row r="44">
          <cell r="A44">
            <v>41</v>
          </cell>
          <cell r="U44">
            <v>0</v>
          </cell>
          <cell r="Z44">
            <v>0</v>
          </cell>
          <cell r="AD44">
            <v>0</v>
          </cell>
          <cell r="AF44" t="e">
            <v>#REF!</v>
          </cell>
        </row>
        <row r="45">
          <cell r="A45">
            <v>42</v>
          </cell>
          <cell r="U45">
            <v>0</v>
          </cell>
          <cell r="Z45">
            <v>0</v>
          </cell>
          <cell r="AD45">
            <v>0</v>
          </cell>
          <cell r="AF45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lassements"/>
      <sheetName val="Fiche 2 ans"/>
      <sheetName val="Fiche Vierge"/>
    </sheetNames>
    <sheetDataSet>
      <sheetData sheetId="0">
        <row r="4">
          <cell r="U4">
            <v>0</v>
          </cell>
          <cell r="Z4">
            <v>0</v>
          </cell>
          <cell r="AC4">
            <v>0</v>
          </cell>
          <cell r="AE4">
            <v>0</v>
          </cell>
        </row>
        <row r="5">
          <cell r="U5">
            <v>0</v>
          </cell>
          <cell r="Z5">
            <v>0</v>
          </cell>
          <cell r="AC5">
            <v>0</v>
          </cell>
          <cell r="AE5">
            <v>0</v>
          </cell>
        </row>
        <row r="6">
          <cell r="U6">
            <v>0</v>
          </cell>
          <cell r="Z6">
            <v>0</v>
          </cell>
          <cell r="AC6">
            <v>0</v>
          </cell>
          <cell r="AE6">
            <v>0</v>
          </cell>
        </row>
        <row r="7">
          <cell r="U7">
            <v>0</v>
          </cell>
          <cell r="Z7">
            <v>0</v>
          </cell>
          <cell r="AC7">
            <v>0</v>
          </cell>
          <cell r="AE7">
            <v>0</v>
          </cell>
        </row>
        <row r="8">
          <cell r="U8">
            <v>0</v>
          </cell>
          <cell r="Z8">
            <v>0</v>
          </cell>
          <cell r="AC8">
            <v>0</v>
          </cell>
          <cell r="AE8">
            <v>0</v>
          </cell>
        </row>
        <row r="9">
          <cell r="U9">
            <v>0</v>
          </cell>
          <cell r="Z9">
            <v>0</v>
          </cell>
          <cell r="AC9">
            <v>0</v>
          </cell>
          <cell r="AE9">
            <v>0</v>
          </cell>
        </row>
        <row r="10">
          <cell r="U10">
            <v>0</v>
          </cell>
          <cell r="Z10">
            <v>0</v>
          </cell>
          <cell r="AC10">
            <v>0</v>
          </cell>
          <cell r="AE10">
            <v>0</v>
          </cell>
        </row>
        <row r="11">
          <cell r="U11">
            <v>0</v>
          </cell>
          <cell r="Z11">
            <v>0</v>
          </cell>
          <cell r="AC11">
            <v>0</v>
          </cell>
          <cell r="AE11">
            <v>0</v>
          </cell>
        </row>
        <row r="12">
          <cell r="U12">
            <v>0</v>
          </cell>
          <cell r="Z12">
            <v>0</v>
          </cell>
          <cell r="AC12">
            <v>0</v>
          </cell>
          <cell r="AE12">
            <v>0</v>
          </cell>
        </row>
        <row r="13">
          <cell r="U13">
            <v>0</v>
          </cell>
          <cell r="Z13">
            <v>0</v>
          </cell>
          <cell r="AC13">
            <v>0</v>
          </cell>
          <cell r="AE13">
            <v>0</v>
          </cell>
        </row>
        <row r="14">
          <cell r="U14">
            <v>0</v>
          </cell>
          <cell r="Z14">
            <v>0</v>
          </cell>
          <cell r="AC14">
            <v>0</v>
          </cell>
          <cell r="AE14">
            <v>0</v>
          </cell>
        </row>
        <row r="15">
          <cell r="U15">
            <v>0</v>
          </cell>
          <cell r="Z15">
            <v>0</v>
          </cell>
          <cell r="AC15">
            <v>0</v>
          </cell>
          <cell r="AE15">
            <v>0</v>
          </cell>
        </row>
        <row r="16">
          <cell r="U16">
            <v>0</v>
          </cell>
          <cell r="Z16">
            <v>0</v>
          </cell>
          <cell r="AC16">
            <v>0</v>
          </cell>
          <cell r="AE16">
            <v>0</v>
          </cell>
        </row>
        <row r="17">
          <cell r="U17">
            <v>0</v>
          </cell>
          <cell r="Z17">
            <v>0</v>
          </cell>
          <cell r="AC17">
            <v>0</v>
          </cell>
          <cell r="AE17">
            <v>0</v>
          </cell>
        </row>
        <row r="18">
          <cell r="U18">
            <v>0</v>
          </cell>
          <cell r="Z18">
            <v>0</v>
          </cell>
          <cell r="AC18">
            <v>0</v>
          </cell>
          <cell r="AE18">
            <v>0</v>
          </cell>
        </row>
        <row r="19">
          <cell r="U19">
            <v>0</v>
          </cell>
          <cell r="Z19">
            <v>0</v>
          </cell>
          <cell r="AC19">
            <v>0</v>
          </cell>
          <cell r="AE19">
            <v>0</v>
          </cell>
        </row>
        <row r="20">
          <cell r="U20">
            <v>0</v>
          </cell>
          <cell r="Z20">
            <v>0</v>
          </cell>
          <cell r="AC20">
            <v>0</v>
          </cell>
          <cell r="AE20">
            <v>0</v>
          </cell>
        </row>
        <row r="21">
          <cell r="U21">
            <v>0</v>
          </cell>
          <cell r="Z21">
            <v>0</v>
          </cell>
          <cell r="AC21">
            <v>0</v>
          </cell>
          <cell r="AE21">
            <v>0</v>
          </cell>
        </row>
        <row r="22">
          <cell r="U22">
            <v>0</v>
          </cell>
          <cell r="Z22">
            <v>0</v>
          </cell>
          <cell r="AC22">
            <v>0</v>
          </cell>
          <cell r="AE22">
            <v>0</v>
          </cell>
        </row>
        <row r="23">
          <cell r="U23">
            <v>0</v>
          </cell>
          <cell r="Z23">
            <v>0</v>
          </cell>
          <cell r="AC23">
            <v>0</v>
          </cell>
          <cell r="AE23">
            <v>0</v>
          </cell>
        </row>
        <row r="24">
          <cell r="U24">
            <v>0</v>
          </cell>
          <cell r="Z24">
            <v>0</v>
          </cell>
          <cell r="AC24">
            <v>0</v>
          </cell>
          <cell r="AE24">
            <v>0</v>
          </cell>
        </row>
        <row r="25">
          <cell r="U25">
            <v>0</v>
          </cell>
          <cell r="Z25">
            <v>0</v>
          </cell>
          <cell r="AC25">
            <v>0</v>
          </cell>
          <cell r="AE25">
            <v>0</v>
          </cell>
        </row>
        <row r="26">
          <cell r="U26">
            <v>0</v>
          </cell>
          <cell r="Z26">
            <v>0</v>
          </cell>
          <cell r="AC26">
            <v>0</v>
          </cell>
          <cell r="AE26">
            <v>0</v>
          </cell>
        </row>
        <row r="27">
          <cell r="U27">
            <v>0</v>
          </cell>
          <cell r="Z27">
            <v>0</v>
          </cell>
          <cell r="AC27">
            <v>0</v>
          </cell>
          <cell r="AE27">
            <v>0</v>
          </cell>
        </row>
        <row r="28">
          <cell r="U28">
            <v>0</v>
          </cell>
          <cell r="Z28">
            <v>0</v>
          </cell>
          <cell r="AC28">
            <v>0</v>
          </cell>
          <cell r="AE28">
            <v>0</v>
          </cell>
        </row>
        <row r="29">
          <cell r="U29">
            <v>0</v>
          </cell>
          <cell r="Z29">
            <v>0</v>
          </cell>
          <cell r="AC29">
            <v>0</v>
          </cell>
          <cell r="AE29">
            <v>0</v>
          </cell>
        </row>
        <row r="30">
          <cell r="U30">
            <v>0</v>
          </cell>
          <cell r="Z30">
            <v>0</v>
          </cell>
          <cell r="AC30">
            <v>0</v>
          </cell>
          <cell r="AE30">
            <v>0</v>
          </cell>
        </row>
        <row r="31">
          <cell r="U31">
            <v>0</v>
          </cell>
          <cell r="Z31">
            <v>0</v>
          </cell>
          <cell r="AC31">
            <v>0</v>
          </cell>
          <cell r="AE31">
            <v>0</v>
          </cell>
        </row>
        <row r="32">
          <cell r="U32">
            <v>0</v>
          </cell>
          <cell r="Z32">
            <v>0</v>
          </cell>
          <cell r="AC32">
            <v>0</v>
          </cell>
          <cell r="AE32">
            <v>0</v>
          </cell>
        </row>
        <row r="33">
          <cell r="U33">
            <v>0</v>
          </cell>
          <cell r="Z33">
            <v>0</v>
          </cell>
          <cell r="AC33">
            <v>0</v>
          </cell>
          <cell r="AE33">
            <v>0</v>
          </cell>
        </row>
        <row r="34">
          <cell r="U34">
            <v>0</v>
          </cell>
          <cell r="Z34">
            <v>0</v>
          </cell>
          <cell r="AC34">
            <v>0</v>
          </cell>
          <cell r="AE34">
            <v>0</v>
          </cell>
        </row>
        <row r="35">
          <cell r="U35">
            <v>0</v>
          </cell>
          <cell r="Z35">
            <v>0</v>
          </cell>
          <cell r="AC35">
            <v>0</v>
          </cell>
          <cell r="AE35">
            <v>0</v>
          </cell>
        </row>
        <row r="36">
          <cell r="U36">
            <v>0</v>
          </cell>
          <cell r="Z36">
            <v>0</v>
          </cell>
          <cell r="AC36">
            <v>0</v>
          </cell>
          <cell r="AE36">
            <v>0</v>
          </cell>
        </row>
        <row r="37">
          <cell r="U37">
            <v>0</v>
          </cell>
          <cell r="Z37">
            <v>0</v>
          </cell>
          <cell r="AC37">
            <v>0</v>
          </cell>
          <cell r="AE37">
            <v>0</v>
          </cell>
        </row>
        <row r="38">
          <cell r="U38">
            <v>0</v>
          </cell>
          <cell r="Z38">
            <v>0</v>
          </cell>
          <cell r="AC38">
            <v>0</v>
          </cell>
          <cell r="AE38">
            <v>0</v>
          </cell>
        </row>
        <row r="39">
          <cell r="U39">
            <v>0</v>
          </cell>
          <cell r="Z39">
            <v>0</v>
          </cell>
          <cell r="AC39">
            <v>0</v>
          </cell>
          <cell r="AE39">
            <v>0</v>
          </cell>
        </row>
        <row r="40">
          <cell r="U40">
            <v>0</v>
          </cell>
          <cell r="Z40">
            <v>0</v>
          </cell>
          <cell r="AC40">
            <v>0</v>
          </cell>
          <cell r="AE40">
            <v>0</v>
          </cell>
        </row>
        <row r="41">
          <cell r="U41">
            <v>0</v>
          </cell>
          <cell r="Z41">
            <v>0</v>
          </cell>
          <cell r="AC41">
            <v>0</v>
          </cell>
          <cell r="AE41">
            <v>0</v>
          </cell>
        </row>
        <row r="42">
          <cell r="U42">
            <v>0</v>
          </cell>
          <cell r="Z42">
            <v>0</v>
          </cell>
          <cell r="AC42">
            <v>0</v>
          </cell>
          <cell r="AE42">
            <v>0</v>
          </cell>
        </row>
        <row r="43">
          <cell r="U43">
            <v>0</v>
          </cell>
          <cell r="Z43">
            <v>0</v>
          </cell>
          <cell r="AC43">
            <v>0</v>
          </cell>
          <cell r="AE43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CD_1_an" sheet="Notes"/>
  </cacheSource>
  <cacheFields count="31">
    <cacheField name="N?">
      <sharedItems containsString="0" containsBlank="1" containsMixedTypes="0" containsNumber="1" containsInteger="1" count="43">
        <n v="1"/>
        <n v="2"/>
        <n v="3"/>
        <n v="11"/>
        <n v="12"/>
        <n v="13"/>
        <n v="14"/>
        <n v="15"/>
        <m/>
        <n v="4"/>
        <n v="5"/>
        <n v="6"/>
        <n v="7"/>
        <n v="8"/>
        <n v="9"/>
        <n v="10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</sharedItems>
    </cacheField>
    <cacheField name="Nom">
      <sharedItems containsBlank="1" containsMixedTypes="0" count="9">
        <s v="TOLSTOY DE BENNES"/>
        <s v="TANKA DE LA CERLANGUE"/>
        <s v="TROLL D AMBRES"/>
        <s v="TEQUILA TOURNERIE"/>
        <s v="THE LADY DU BEUVRON"/>
        <s v="TIA DES LINIERES"/>
        <s v="TORNADE DES ILES"/>
        <s v="TELBIA DE LA MERCERIE"/>
        <m/>
      </sharedItems>
    </cacheField>
    <cacheField name="Section">
      <sharedItems containsBlank="1" containsMixedTypes="0" count="7">
        <s v="M"/>
        <s v="F"/>
        <m/>
        <s v=" F"/>
        <s v="1A_F"/>
        <s v="1A_M"/>
        <s v="F&amp;H"/>
      </sharedItems>
    </cacheField>
    <cacheField name="Race">
      <sharedItems containsBlank="1" containsMixedTypes="0" count="17">
        <s v="PFS"/>
        <s v="POT"/>
        <s v="WTC"/>
        <s v="NF"/>
        <m/>
        <s v=" CO"/>
        <s v=" NF"/>
        <s v=" PFS"/>
        <s v=" SHE"/>
        <s v=" WB"/>
        <s v="CO"/>
        <s v="DA"/>
        <s v="OC"/>
        <s v="PO"/>
        <s v="SHE"/>
        <s v="W"/>
        <s v="WB"/>
      </sharedItems>
    </cacheField>
    <cacheField name="Taille">
      <sharedItems containsBlank="1" containsMixedTypes="0" count="3">
        <s v="M"/>
        <s v="F"/>
        <m/>
      </sharedItems>
    </cacheField>
    <cacheField name="TITRE">
      <sharedItems containsBlank="1" containsMixedTypes="0" count="4">
        <s v="MME"/>
        <s v="MLLE"/>
        <s v="M."/>
        <m/>
      </sharedItems>
    </cacheField>
    <cacheField name="NOM-P">
      <sharedItems containsBlank="1" containsMixedTypes="0" count="8">
        <s v="POIRIER"/>
        <s v="MARTIN"/>
        <s v="MAROLLE"/>
        <s v="OLIVIER"/>
        <s v="DESCHATEAUX"/>
        <s v="DUCREUX"/>
        <s v="LOZAY"/>
        <m/>
      </sharedItems>
    </cacheField>
    <cacheField name="PRENOM">
      <sharedItems containsBlank="1" containsMixedTypes="0" count="8">
        <s v="CATHERINE"/>
        <s v="ANNICK"/>
        <s v="ELODIE"/>
        <s v="MENARD"/>
        <s v="ARMAND"/>
        <s v="ANTHONY"/>
        <s v="JEAN-LOUIS"/>
        <m/>
      </sharedItems>
    </cacheField>
    <cacheField name="CP">
      <sharedItems containsBlank="1" containsMixedTypes="0" count="8">
        <s v="61210"/>
        <s v="76430"/>
        <s v="76330"/>
        <s v="35420"/>
        <s v="50310"/>
        <s v="14140"/>
        <s v="76480"/>
        <m/>
      </sharedItems>
    </cacheField>
    <cacheField name="VILLE">
      <sharedItems containsBlank="1" containsMixedTypes="0" count="8">
        <s v="CHAMPCERIE"/>
        <s v="TANCARVILLE"/>
        <s v="NOTRE DAME DE GRAVENCHON"/>
        <s v="POILLEY"/>
        <s v="EMONDEVILLE"/>
        <s v="GRANDCHAMP LE CHATEAU"/>
        <s v="STE MARGUERITE SUR DUCLAIR"/>
        <m/>
      </sharedItems>
    </cacheField>
    <cacheField name="T?te et encolure ">
      <sharedItems containsString="0" containsBlank="1" containsMixedTypes="0" containsNumber="1" count="6">
        <n v="6.5"/>
        <n v="7.5"/>
        <n v="6"/>
        <n v="7"/>
        <m/>
        <n v="8"/>
      </sharedItems>
    </cacheField>
    <cacheField name="Epaule, bras ">
      <sharedItems containsString="0" containsBlank="1" containsMixedTypes="0" containsNumber="1" count="4">
        <n v="6.5"/>
        <n v="6"/>
        <m/>
        <n v="7.5"/>
      </sharedItems>
    </cacheField>
    <cacheField name="Garrot, dos, rein ">
      <sharedItems containsString="0" containsBlank="1" containsMixedTypes="0" containsNumber="1" count="3">
        <n v="6.5"/>
        <n v="7"/>
        <m/>
      </sharedItems>
    </cacheField>
    <cacheField name="Croupe et cuisse ">
      <sharedItems containsString="0" containsBlank="1" containsMixedTypes="0" containsNumber="1" count="5">
        <n v="7"/>
        <n v="6"/>
        <n v="6.5"/>
        <m/>
        <n v="7.5"/>
      </sharedItems>
    </cacheField>
    <cacheField name="Profondeur, ?paisseur ">
      <sharedItems containsString="0" containsBlank="1" containsMixedTypes="0" containsNumber="1" count="5">
        <n v="6"/>
        <n v="7"/>
        <n v="6.5"/>
        <m/>
        <n v="7.5"/>
      </sharedItems>
    </cacheField>
    <cacheField name="Ant?rieurs (aplombs, solidit?, ?paisseur)">
      <sharedItems containsString="0" containsBlank="1" containsMixedTypes="0" containsNumber="1" count="5">
        <n v="6.5"/>
        <n v="7"/>
        <n v="6"/>
        <m/>
        <n v="7.5"/>
      </sharedItems>
    </cacheField>
    <cacheField name="Post?rieurs (aplombs, solidit?, ?paisseur)">
      <sharedItems containsString="0" containsBlank="1" containsMixedTypes="0" containsNumber="1" count="4">
        <n v="7"/>
        <n v="6"/>
        <m/>
        <n v="7.5"/>
      </sharedItems>
    </cacheField>
    <cacheField name="Tissus, ?tat ">
      <sharedItems containsString="0" containsBlank="1" containsMixedTypes="0" containsNumber="1" count="4">
        <n v="7.5"/>
        <n v="7"/>
        <n v="6.5"/>
        <m/>
      </sharedItems>
    </cacheField>
    <cacheField name="Harmonie g?n?rale ">
      <sharedItems containsString="0" containsBlank="1" containsMixedTypes="0" containsNumber="1" containsInteger="1" count="4">
        <n v="15"/>
        <n v="16"/>
        <n v="14"/>
        <m/>
      </sharedItems>
    </cacheField>
    <cacheField name="Avantage, p?nalit? +/-">
      <sharedItems containsString="0" containsBlank="1" containsMixedTypes="0" containsNumber="1" containsInteger="1" count="2">
        <n v="1"/>
        <m/>
      </sharedItems>
    </cacheField>
    <cacheField name="TOTAL MODELE">
      <sharedItems containsString="0" containsBlank="1" containsMixedTypes="0" containsNumber="1" count="9">
        <n v="69.5"/>
        <n v="71.5"/>
        <n v="68.5"/>
        <n v="71"/>
        <n v="67"/>
        <n v="66.5"/>
        <n v="0"/>
        <n v="77"/>
        <m/>
      </sharedItems>
    </cacheField>
    <cacheField name="Amplitude -PAS-">
      <sharedItems containsString="0" containsBlank="1" containsMixedTypes="0" containsNumber="1" count="4">
        <n v="7"/>
        <n v="6.5"/>
        <m/>
        <n v="7.5"/>
      </sharedItems>
    </cacheField>
    <cacheField name="Activit?  -PAS-">
      <sharedItems containsString="0" containsBlank="1" containsMixedTypes="0" containsNumber="1" containsInteger="1" count="3">
        <n v="7"/>
        <n v="6"/>
        <m/>
      </sharedItems>
    </cacheField>
    <cacheField name="Amplitude  -TROT-">
      <sharedItems containsString="0" containsBlank="1" containsMixedTypes="0" containsNumber="1" count="4">
        <n v="7.5"/>
        <n v="7"/>
        <n v="5"/>
        <m/>
      </sharedItems>
    </cacheField>
    <cacheField name="Activitude -TROT-">
      <sharedItems containsString="0" containsBlank="1" containsMixedTypes="0" containsNumber="1" count="4">
        <n v="7.5"/>
        <n v="7"/>
        <n v="5"/>
        <m/>
      </sharedItems>
    </cacheField>
    <cacheField name="TOTAL ALLURES">
      <sharedItems containsString="0" containsBlank="1" containsMixedTypes="0" containsNumber="1" count="7">
        <n v="29"/>
        <n v="27.5"/>
        <n v="27"/>
        <n v="23"/>
        <n v="0"/>
        <n v="28.5"/>
        <m/>
      </sharedItems>
    </cacheField>
    <cacheField name="O1">
      <sharedItems containsString="0" containsBlank="1" count="1">
        <m/>
      </sharedItems>
    </cacheField>
    <cacheField name="O2">
      <sharedItems containsString="0" containsBlank="1" count="1">
        <m/>
      </sharedItems>
    </cacheField>
    <cacheField name="TOTAL OBSTACLE">
      <sharedItems containsString="0" containsBlank="1" containsMixedTypes="0" containsNumber="1" containsInteger="1" count="2">
        <n v="0"/>
        <m/>
      </sharedItems>
    </cacheField>
    <cacheField name="P?nalit?s ? D?duire">
      <sharedItems containsString="0" containsBlank="1" count="1">
        <m/>
      </sharedItems>
    </cacheField>
    <cacheField name="TOTAL GENERAL">
      <sharedItems containsString="0" containsBlank="1" containsMixedTypes="0" containsNumber="1" count="20">
        <n v="14.071428571428571"/>
        <n v="14.357142857142858"/>
        <n v="13.714285714285714"/>
        <n v="14.285714285714286"/>
        <n v="13.428571428571429"/>
        <n v="12.785714285714286"/>
        <n v="0"/>
        <n v="15.071428571428571"/>
        <m/>
        <n v="0.125"/>
        <n v="0.25"/>
        <n v="0.375"/>
        <n v="0.5"/>
        <n v="0.625"/>
        <n v="0.875"/>
        <n v="1"/>
        <n v="1.125"/>
        <n v="1.25"/>
        <n v="12.214285714285714"/>
        <n v="13.07142857142857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A2:E11" firstHeaderRow="2" firstDataRow="2" firstDataCol="4"/>
  <pivotFields count="31">
    <pivotField axis="axisRow" dataField="1" compact="0" outline="0" subtotalTop="0" showAll="0">
      <items count="44">
        <item x="0"/>
        <item x="1"/>
        <item x="2"/>
        <item m="1" x="9"/>
        <item m="1" x="10"/>
        <item m="1" x="11"/>
        <item m="1" x="12"/>
        <item m="1" x="13"/>
        <item m="1" x="14"/>
        <item m="1" x="15"/>
        <item x="3"/>
        <item x="4"/>
        <item x="5"/>
        <item x="6"/>
        <item x="7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x="8"/>
        <item t="default"/>
      </items>
    </pivotField>
    <pivotField compact="0" outline="0" subtotalTop="0" showAll="0"/>
    <pivotField axis="axisRow" compact="0" outline="0" subtotalTop="0" showAll="0" defaultSubtotal="0">
      <items count="7">
        <item h="1" x="2"/>
        <item x="0"/>
        <item m="1" x="6"/>
        <item m="1" x="3"/>
        <item m="1" x="5"/>
        <item m="1" x="4"/>
        <item x="1"/>
      </items>
    </pivotField>
    <pivotField axis="axisRow" compact="0" outline="0" subtotalTop="0" showAll="0" defaultSubtotal="0">
      <items count="17">
        <item m="1" x="10"/>
        <item m="1" x="11"/>
        <item x="3"/>
        <item m="1" x="12"/>
        <item x="0"/>
        <item m="1" x="13"/>
        <item x="1"/>
        <item m="1" x="14"/>
        <item m="1" x="15"/>
        <item m="1" x="16"/>
        <item x="2"/>
        <item x="4"/>
        <item m="1" x="5"/>
        <item m="1" x="7"/>
        <item m="1" x="6"/>
        <item m="1" x="9"/>
        <item m="1" x="8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 rankBy="0" defaultSubtotal="0">
      <items count="20">
        <item x="8"/>
        <item x="7"/>
        <item x="1"/>
        <item x="3"/>
        <item x="0"/>
        <item x="2"/>
        <item x="4"/>
        <item m="1" x="19"/>
        <item x="5"/>
        <item m="1" x="18"/>
        <item m="1" x="17"/>
        <item m="1" x="16"/>
        <item m="1" x="15"/>
        <item m="1" x="14"/>
        <item m="1" x="13"/>
        <item m="1" x="12"/>
        <item m="1" x="11"/>
        <item m="1" x="10"/>
        <item m="1" x="9"/>
        <item x="6"/>
      </items>
    </pivotField>
  </pivotFields>
  <rowFields count="4">
    <field x="2"/>
    <field x="3"/>
    <field x="30"/>
    <field x="0"/>
  </rowFields>
  <rowItems count="8">
    <i>
      <x v="1"/>
      <x v="4"/>
      <x v="4"/>
      <x/>
    </i>
    <i r="1">
      <x v="6"/>
      <x v="2"/>
      <x v="1"/>
    </i>
    <i r="1">
      <x v="10"/>
      <x v="5"/>
      <x v="2"/>
    </i>
    <i>
      <x v="6"/>
      <x v="2"/>
      <x v="1"/>
      <x v="14"/>
    </i>
    <i r="1">
      <x v="4"/>
      <x v="3"/>
      <x v="10"/>
    </i>
    <i r="2">
      <x v="6"/>
      <x v="11"/>
    </i>
    <i r="2">
      <x v="8"/>
      <x v="12"/>
    </i>
    <i r="2">
      <x v="19"/>
      <x v="13"/>
    </i>
  </rowItems>
  <colItems count="1">
    <i/>
  </colItems>
  <dataFields count="1">
    <dataField name="TRI" fld="0" subtotal="count" baseField="0" baseItem="0"/>
  </dataFields>
  <formats count="29">
    <format dxfId="0">
      <pivotArea outline="0" fieldPosition="3" axis="axisRow" dataOnly="0" field="0" labelOnly="1" type="button"/>
    </format>
    <format dxfId="0">
      <pivotArea outline="0" fieldPosition="0" dataOnly="0" labelOnly="1" offset="A1" type="origin"/>
    </format>
    <format dxfId="0">
      <pivotArea outline="0" fieldPosition="0" dataOnly="0" labelOnly="1" offset="B1" type="origin"/>
    </format>
    <format dxfId="0">
      <pivotArea outline="0" fieldPosition="0" dataOnly="0" labelOnly="1" offset="C1" type="origin"/>
    </format>
    <format dxfId="0">
      <pivotArea outline="0" fieldPosition="0" axis="axisRow" dataOnly="0" field="2" labelOnly="1" type="button"/>
    </format>
    <format dxfId="1">
      <pivotArea outline="0" fieldPosition="0" axis="axisRow" dataOnly="0" field="2" labelOnly="1" type="button"/>
    </format>
    <format dxfId="2">
      <pivotArea outline="0" fieldPosition="0" axis="axisRow" dataOnly="0" field="2" labelOnly="1" type="button"/>
    </format>
    <format dxfId="1">
      <pivotArea outline="0" fieldPosition="3" axis="axisRow" dataOnly="0" field="0" labelOnly="1" type="button"/>
    </format>
    <format dxfId="2">
      <pivotArea outline="0" fieldPosition="3" axis="axisRow" dataOnly="0" field="0" labelOnly="1" type="button"/>
    </format>
    <format dxfId="3">
      <pivotArea outline="0" fieldPosition="0" axis="axisRow" dataOnly="0" field="2" labelOnly="1" type="button"/>
    </format>
    <format dxfId="3">
      <pivotArea outline="0" fieldPosition="3" axis="axisRow" dataOnly="0" field="0" labelOnly="1" type="button"/>
    </format>
    <format dxfId="4">
      <pivotArea outline="0" fieldPosition="0" dataOnly="0" labelOnly="1" type="origin"/>
    </format>
    <format dxfId="2">
      <pivotArea outline="0" fieldPosition="0" dataOnly="0" labelOnly="1" type="origin"/>
    </format>
    <format dxfId="5">
      <pivotArea outline="0" fieldPosition="0" dataOnly="0" labelOnly="1" type="origin"/>
    </format>
    <format dxfId="6">
      <pivotArea outline="0" fieldPosition="1" axis="axisRow" dataOnly="0" field="3" labelOnly="1" type="button"/>
    </format>
    <format dxfId="0">
      <pivotArea outline="0" fieldPosition="0" dataOnly="0" labelOnly="1" offset="D1" type="origin"/>
    </format>
    <format dxfId="6">
      <pivotArea outline="0" fieldPosition="2" axis="axisRow" dataOnly="0" field="30" labelOnly="1" type="button"/>
    </format>
    <format dxfId="7">
      <pivotArea outline="0" fieldPosition="0" dataOnly="0" type="all"/>
    </format>
    <format dxfId="8">
      <pivotArea outline="0" fieldPosition="0" dataOnly="0" labelOnly="1" type="topRight"/>
    </format>
    <format dxfId="9">
      <pivotArea outline="0" fieldPosition="0" dataOnly="0" type="all"/>
    </format>
    <format dxfId="10">
      <pivotArea outline="0" fieldPosition="0" dataOnly="0" labelOnly="1" offset="D1" type="origin"/>
    </format>
    <format dxfId="11">
      <pivotArea outline="0" fieldPosition="2" axis="axisRow" dataOnly="0" field="30" labelOnly="1" type="button"/>
    </format>
    <format dxfId="11">
      <pivotArea outline="0" fieldPosition="0" dataOnly="0" labelOnly="1">
        <references count="3">
          <reference field="2" count="0"/>
          <reference field="3" count="1">
            <x v="12"/>
          </reference>
          <reference field="30" count="2">
            <x v="9"/>
            <x v="19"/>
          </reference>
        </references>
      </pivotArea>
    </format>
    <format dxfId="11">
      <pivotArea outline="0" fieldPosition="0" dataOnly="0" labelOnly="1">
        <references count="3">
          <reference field="2" count="0"/>
          <reference field="3" count="1">
            <x v="13"/>
          </reference>
          <reference field="30" count="2">
            <x v="7"/>
            <x v="19"/>
          </reference>
        </references>
      </pivotArea>
    </format>
    <format dxfId="12">
      <pivotArea outline="0" fieldPosition="0" dataOnly="0" labelOnly="1" type="origin"/>
    </format>
    <format dxfId="12">
      <pivotArea outline="0" fieldPosition="0" axis="axisRow" dataOnly="0" field="2" labelOnly="1" type="button"/>
    </format>
    <format dxfId="12">
      <pivotArea outline="0" fieldPosition="1" axis="axisRow" dataOnly="0" field="3" labelOnly="1" type="button"/>
    </format>
    <format dxfId="12">
      <pivotArea outline="0" fieldPosition="2" axis="axisRow" dataOnly="0" field="30" labelOnly="1" type="button"/>
    </format>
    <format dxfId="13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tabSelected="1" zoomScale="65" zoomScaleNormal="65" zoomScalePageLayoutView="0" workbookViewId="0" topLeftCell="A1">
      <pane xSplit="5" ySplit="3" topLeftCell="F4" activePane="bottomRight" state="frozen"/>
      <selection pane="topLeft" activeCell="K1" sqref="K1:O2"/>
      <selection pane="topRight" activeCell="K1" sqref="K1:O2"/>
      <selection pane="bottomLeft" activeCell="K1" sqref="K1:O2"/>
      <selection pane="bottomRight" activeCell="K1" sqref="K1:AE2"/>
    </sheetView>
  </sheetViews>
  <sheetFormatPr defaultColWidth="11.421875" defaultRowHeight="12.75"/>
  <cols>
    <col min="1" max="1" width="4.57421875" style="32" bestFit="1" customWidth="1"/>
    <col min="2" max="2" width="25.140625" style="32" bestFit="1" customWidth="1"/>
    <col min="3" max="3" width="5.8515625" style="5" bestFit="1" customWidth="1"/>
    <col min="4" max="4" width="4.8515625" style="5" bestFit="1" customWidth="1"/>
    <col min="5" max="5" width="4.57421875" style="5" hidden="1" customWidth="1"/>
    <col min="6" max="6" width="5.28125" style="137" hidden="1" customWidth="1"/>
    <col min="7" max="7" width="24.421875" style="138" hidden="1" customWidth="1"/>
    <col min="8" max="8" width="17.421875" style="138" hidden="1" customWidth="1"/>
    <col min="9" max="9" width="6.00390625" style="138" hidden="1" customWidth="1"/>
    <col min="10" max="10" width="25.57421875" style="138" hidden="1" customWidth="1"/>
    <col min="11" max="11" width="6.140625" style="32" bestFit="1" customWidth="1"/>
    <col min="12" max="12" width="5.140625" style="32" bestFit="1" customWidth="1"/>
    <col min="13" max="13" width="4.421875" style="32" bestFit="1" customWidth="1"/>
    <col min="14" max="15" width="4.421875" style="32" customWidth="1"/>
    <col min="16" max="18" width="5.140625" style="32" bestFit="1" customWidth="1"/>
    <col min="19" max="19" width="5.57421875" style="32" bestFit="1" customWidth="1"/>
    <col min="20" max="20" width="4.421875" style="40" bestFit="1" customWidth="1"/>
    <col min="21" max="21" width="6.57421875" style="32" bestFit="1" customWidth="1"/>
    <col min="22" max="22" width="5.140625" style="32" bestFit="1" customWidth="1"/>
    <col min="23" max="25" width="6.140625" style="32" bestFit="1" customWidth="1"/>
    <col min="26" max="26" width="6.8515625" style="32" bestFit="1" customWidth="1"/>
    <col min="27" max="28" width="4.421875" style="40" hidden="1" customWidth="1"/>
    <col min="29" max="29" width="6.8515625" style="40" hidden="1" customWidth="1"/>
    <col min="30" max="30" width="4.421875" style="40" bestFit="1" customWidth="1"/>
    <col min="31" max="31" width="7.7109375" style="32" bestFit="1" customWidth="1"/>
    <col min="32" max="32" width="30.140625" style="66" bestFit="1" customWidth="1"/>
    <col min="33" max="33" width="35.140625" style="66" bestFit="1" customWidth="1"/>
    <col min="34" max="16384" width="11.421875" style="32" customWidth="1"/>
  </cols>
  <sheetData>
    <row r="1" spans="1:33" s="2" customFormat="1" ht="17.25" thickBot="1">
      <c r="A1" s="108"/>
      <c r="B1" s="107" t="s">
        <v>0</v>
      </c>
      <c r="C1" s="176">
        <f>+YEAR(Y1)</f>
        <v>2008</v>
      </c>
      <c r="D1" s="176"/>
      <c r="E1" s="176"/>
      <c r="F1" s="109"/>
      <c r="G1" s="109"/>
      <c r="H1" s="109"/>
      <c r="I1" s="109"/>
      <c r="J1" s="1"/>
      <c r="K1" s="176" t="s">
        <v>1</v>
      </c>
      <c r="L1" s="176"/>
      <c r="M1" s="176"/>
      <c r="N1" s="176"/>
      <c r="O1" s="176"/>
      <c r="P1" s="107"/>
      <c r="Q1" s="176" t="s">
        <v>2</v>
      </c>
      <c r="R1" s="176"/>
      <c r="S1" s="176"/>
      <c r="T1" s="176"/>
      <c r="U1" s="176"/>
      <c r="V1" s="176"/>
      <c r="W1" s="176"/>
      <c r="X1" s="176"/>
      <c r="Y1" s="174">
        <v>39655</v>
      </c>
      <c r="Z1" s="174"/>
      <c r="AA1" s="174"/>
      <c r="AB1" s="174"/>
      <c r="AC1" s="174"/>
      <c r="AD1" s="174"/>
      <c r="AE1" s="175"/>
      <c r="AF1" s="115"/>
      <c r="AG1" s="116"/>
    </row>
    <row r="2" spans="1:33" s="5" customFormat="1" ht="17.25" thickTop="1">
      <c r="A2" s="177" t="s">
        <v>3</v>
      </c>
      <c r="B2" s="178"/>
      <c r="C2" s="178"/>
      <c r="D2" s="178"/>
      <c r="E2" s="178"/>
      <c r="F2" s="184" t="s">
        <v>4</v>
      </c>
      <c r="G2" s="185"/>
      <c r="H2" s="185"/>
      <c r="I2" s="185"/>
      <c r="J2" s="186"/>
      <c r="K2" s="179" t="s">
        <v>5</v>
      </c>
      <c r="L2" s="180"/>
      <c r="M2" s="180"/>
      <c r="N2" s="180"/>
      <c r="O2" s="180"/>
      <c r="P2" s="180"/>
      <c r="Q2" s="180"/>
      <c r="R2" s="180"/>
      <c r="S2" s="180"/>
      <c r="T2" s="181"/>
      <c r="U2" s="182"/>
      <c r="V2" s="183" t="s">
        <v>6</v>
      </c>
      <c r="W2" s="180"/>
      <c r="X2" s="180"/>
      <c r="Y2" s="180"/>
      <c r="Z2" s="182"/>
      <c r="AA2" s="172" t="s">
        <v>7</v>
      </c>
      <c r="AB2" s="173"/>
      <c r="AC2" s="173"/>
      <c r="AD2" s="3"/>
      <c r="AE2" s="4"/>
      <c r="AF2" s="170" t="s">
        <v>8</v>
      </c>
      <c r="AG2" s="171"/>
    </row>
    <row r="3" spans="1:33" s="23" customFormat="1" ht="218.25" thickBot="1">
      <c r="A3" s="6" t="s">
        <v>9</v>
      </c>
      <c r="B3" s="7" t="s">
        <v>10</v>
      </c>
      <c r="C3" s="8" t="s">
        <v>11</v>
      </c>
      <c r="D3" s="8" t="s">
        <v>12</v>
      </c>
      <c r="E3" s="9" t="s">
        <v>13</v>
      </c>
      <c r="F3" s="117" t="s">
        <v>14</v>
      </c>
      <c r="G3" s="118" t="s">
        <v>120</v>
      </c>
      <c r="H3" s="118" t="s">
        <v>15</v>
      </c>
      <c r="I3" s="118" t="s">
        <v>16</v>
      </c>
      <c r="J3" s="119" t="s">
        <v>17</v>
      </c>
      <c r="K3" s="10" t="s">
        <v>103</v>
      </c>
      <c r="L3" s="11" t="s">
        <v>105</v>
      </c>
      <c r="M3" s="11" t="s">
        <v>107</v>
      </c>
      <c r="N3" s="11" t="s">
        <v>108</v>
      </c>
      <c r="O3" s="11" t="s">
        <v>109</v>
      </c>
      <c r="P3" s="11" t="s">
        <v>110</v>
      </c>
      <c r="Q3" s="11" t="s">
        <v>112</v>
      </c>
      <c r="R3" s="11" t="s">
        <v>115</v>
      </c>
      <c r="S3" s="12" t="s">
        <v>116</v>
      </c>
      <c r="T3" s="13" t="s">
        <v>18</v>
      </c>
      <c r="U3" s="14" t="s">
        <v>19</v>
      </c>
      <c r="V3" s="10" t="s">
        <v>124</v>
      </c>
      <c r="W3" s="11" t="s">
        <v>125</v>
      </c>
      <c r="X3" s="15" t="s">
        <v>126</v>
      </c>
      <c r="Y3" s="16" t="s">
        <v>127</v>
      </c>
      <c r="Z3" s="14" t="s">
        <v>20</v>
      </c>
      <c r="AA3" s="17" t="s">
        <v>21</v>
      </c>
      <c r="AB3" s="18" t="s">
        <v>22</v>
      </c>
      <c r="AC3" s="14" t="s">
        <v>23</v>
      </c>
      <c r="AD3" s="19" t="s">
        <v>24</v>
      </c>
      <c r="AE3" s="20" t="s">
        <v>25</v>
      </c>
      <c r="AF3" s="21" t="s">
        <v>26</v>
      </c>
      <c r="AG3" s="22" t="s">
        <v>27</v>
      </c>
    </row>
    <row r="4" spans="1:33" ht="15">
      <c r="A4" s="24">
        <v>1</v>
      </c>
      <c r="B4" s="25" t="s">
        <v>28</v>
      </c>
      <c r="C4" s="26" t="s">
        <v>29</v>
      </c>
      <c r="D4" s="26" t="s">
        <v>30</v>
      </c>
      <c r="E4" s="27" t="s">
        <v>29</v>
      </c>
      <c r="F4" s="120" t="s">
        <v>31</v>
      </c>
      <c r="G4" s="121" t="s">
        <v>32</v>
      </c>
      <c r="H4" s="121" t="s">
        <v>33</v>
      </c>
      <c r="I4" s="121" t="s">
        <v>34</v>
      </c>
      <c r="J4" s="122" t="s">
        <v>35</v>
      </c>
      <c r="K4" s="123">
        <v>6.5</v>
      </c>
      <c r="L4" s="123">
        <v>6.5</v>
      </c>
      <c r="M4" s="123">
        <v>6.5</v>
      </c>
      <c r="N4" s="123">
        <v>7</v>
      </c>
      <c r="O4" s="123">
        <v>6</v>
      </c>
      <c r="P4" s="123">
        <v>6.5</v>
      </c>
      <c r="Q4" s="123">
        <v>7</v>
      </c>
      <c r="R4" s="123">
        <v>7.5</v>
      </c>
      <c r="S4" s="124">
        <v>15</v>
      </c>
      <c r="T4" s="125">
        <v>1</v>
      </c>
      <c r="U4" s="28">
        <v>69.5</v>
      </c>
      <c r="V4" s="126">
        <v>7</v>
      </c>
      <c r="W4" s="127">
        <v>7</v>
      </c>
      <c r="X4" s="123">
        <v>7.5</v>
      </c>
      <c r="Y4" s="123">
        <v>7.5</v>
      </c>
      <c r="Z4" s="28">
        <v>29</v>
      </c>
      <c r="AA4" s="29"/>
      <c r="AB4" s="30"/>
      <c r="AC4" s="28">
        <v>0</v>
      </c>
      <c r="AD4" s="125"/>
      <c r="AE4" s="28">
        <v>14.071428571428571</v>
      </c>
      <c r="AF4" s="32" t="s">
        <v>36</v>
      </c>
      <c r="AG4" s="32" t="s">
        <v>37</v>
      </c>
    </row>
    <row r="5" spans="1:33" ht="15">
      <c r="A5" s="33">
        <v>2</v>
      </c>
      <c r="B5" s="34" t="s">
        <v>38</v>
      </c>
      <c r="C5" s="35" t="s">
        <v>29</v>
      </c>
      <c r="D5" s="35" t="s">
        <v>39</v>
      </c>
      <c r="E5" s="36" t="s">
        <v>29</v>
      </c>
      <c r="F5" s="128" t="s">
        <v>31</v>
      </c>
      <c r="G5" s="129" t="s">
        <v>40</v>
      </c>
      <c r="H5" s="129" t="s">
        <v>41</v>
      </c>
      <c r="I5" s="129" t="s">
        <v>42</v>
      </c>
      <c r="J5" s="130" t="s">
        <v>43</v>
      </c>
      <c r="K5" s="131">
        <v>7.5</v>
      </c>
      <c r="L5" s="131">
        <v>6</v>
      </c>
      <c r="M5" s="131">
        <v>6.5</v>
      </c>
      <c r="N5" s="131">
        <v>7</v>
      </c>
      <c r="O5" s="131">
        <v>7</v>
      </c>
      <c r="P5" s="131">
        <v>6.5</v>
      </c>
      <c r="Q5" s="131">
        <v>7</v>
      </c>
      <c r="R5" s="131">
        <v>7</v>
      </c>
      <c r="S5" s="132">
        <v>16</v>
      </c>
      <c r="T5" s="133">
        <v>1</v>
      </c>
      <c r="U5" s="37">
        <v>71.5</v>
      </c>
      <c r="V5" s="131">
        <v>7</v>
      </c>
      <c r="W5" s="134">
        <v>7</v>
      </c>
      <c r="X5" s="123">
        <v>7.5</v>
      </c>
      <c r="Y5" s="123">
        <v>7.5</v>
      </c>
      <c r="Z5" s="37">
        <v>29</v>
      </c>
      <c r="AA5" s="38"/>
      <c r="AB5" s="39"/>
      <c r="AC5" s="37">
        <v>0</v>
      </c>
      <c r="AD5" s="133"/>
      <c r="AE5" s="37">
        <v>14.357142857142858</v>
      </c>
      <c r="AF5" s="32" t="s">
        <v>44</v>
      </c>
      <c r="AG5" s="32" t="s">
        <v>45</v>
      </c>
    </row>
    <row r="6" spans="1:33" ht="15">
      <c r="A6" s="24">
        <v>3</v>
      </c>
      <c r="B6" s="25" t="s">
        <v>46</v>
      </c>
      <c r="C6" s="26" t="s">
        <v>29</v>
      </c>
      <c r="D6" s="26" t="s">
        <v>47</v>
      </c>
      <c r="E6" s="27" t="s">
        <v>29</v>
      </c>
      <c r="F6" s="120" t="s">
        <v>48</v>
      </c>
      <c r="G6" s="121" t="s">
        <v>49</v>
      </c>
      <c r="H6" s="121" t="s">
        <v>50</v>
      </c>
      <c r="I6" s="121" t="s">
        <v>51</v>
      </c>
      <c r="J6" s="122" t="s">
        <v>52</v>
      </c>
      <c r="K6" s="123">
        <v>6</v>
      </c>
      <c r="L6" s="123">
        <v>6</v>
      </c>
      <c r="M6" s="123">
        <v>6.5</v>
      </c>
      <c r="N6" s="123">
        <v>6</v>
      </c>
      <c r="O6" s="123">
        <v>7</v>
      </c>
      <c r="P6" s="123">
        <v>7</v>
      </c>
      <c r="Q6" s="123">
        <v>7</v>
      </c>
      <c r="R6" s="123">
        <v>7</v>
      </c>
      <c r="S6" s="124">
        <v>15</v>
      </c>
      <c r="T6" s="125">
        <v>1</v>
      </c>
      <c r="U6" s="28">
        <v>68.5</v>
      </c>
      <c r="V6" s="126">
        <v>6.5</v>
      </c>
      <c r="W6" s="127">
        <v>7</v>
      </c>
      <c r="X6" s="123">
        <v>7</v>
      </c>
      <c r="Y6" s="123">
        <v>7</v>
      </c>
      <c r="Z6" s="28">
        <v>27.5</v>
      </c>
      <c r="AA6" s="29"/>
      <c r="AB6" s="30"/>
      <c r="AC6" s="28">
        <v>0</v>
      </c>
      <c r="AD6" s="125"/>
      <c r="AE6" s="28">
        <v>13.714285714285714</v>
      </c>
      <c r="AF6" s="32" t="s">
        <v>53</v>
      </c>
      <c r="AG6" s="32" t="s">
        <v>54</v>
      </c>
    </row>
    <row r="7" spans="1:33" ht="15">
      <c r="A7" s="33">
        <v>11</v>
      </c>
      <c r="B7" s="34" t="s">
        <v>55</v>
      </c>
      <c r="C7" s="35" t="s">
        <v>56</v>
      </c>
      <c r="D7" s="35" t="s">
        <v>30</v>
      </c>
      <c r="E7" s="36" t="s">
        <v>56</v>
      </c>
      <c r="F7" s="128" t="s">
        <v>31</v>
      </c>
      <c r="G7" s="129" t="s">
        <v>32</v>
      </c>
      <c r="H7" s="129" t="s">
        <v>33</v>
      </c>
      <c r="I7" s="129" t="s">
        <v>34</v>
      </c>
      <c r="J7" s="130" t="s">
        <v>35</v>
      </c>
      <c r="K7" s="131">
        <v>7</v>
      </c>
      <c r="L7" s="131">
        <v>6</v>
      </c>
      <c r="M7" s="131">
        <v>7</v>
      </c>
      <c r="N7" s="131">
        <v>7</v>
      </c>
      <c r="O7" s="131">
        <v>7</v>
      </c>
      <c r="P7" s="131">
        <v>7</v>
      </c>
      <c r="Q7" s="131">
        <v>7</v>
      </c>
      <c r="R7" s="131">
        <v>7</v>
      </c>
      <c r="S7" s="132">
        <v>15</v>
      </c>
      <c r="T7" s="133">
        <v>1</v>
      </c>
      <c r="U7" s="37">
        <v>71</v>
      </c>
      <c r="V7" s="131">
        <v>7</v>
      </c>
      <c r="W7" s="134">
        <v>7</v>
      </c>
      <c r="X7" s="123">
        <v>7.5</v>
      </c>
      <c r="Y7" s="123">
        <v>7.5</v>
      </c>
      <c r="Z7" s="37">
        <v>29</v>
      </c>
      <c r="AA7" s="38"/>
      <c r="AB7" s="39"/>
      <c r="AC7" s="37">
        <v>0</v>
      </c>
      <c r="AD7" s="133"/>
      <c r="AE7" s="37">
        <v>14.285714285714286</v>
      </c>
      <c r="AF7" s="32" t="s">
        <v>36</v>
      </c>
      <c r="AG7" s="32" t="s">
        <v>57</v>
      </c>
    </row>
    <row r="8" spans="1:33" ht="15">
      <c r="A8" s="24">
        <v>12</v>
      </c>
      <c r="B8" s="25" t="s">
        <v>58</v>
      </c>
      <c r="C8" s="26" t="s">
        <v>56</v>
      </c>
      <c r="D8" s="26" t="s">
        <v>30</v>
      </c>
      <c r="E8" s="27" t="s">
        <v>56</v>
      </c>
      <c r="F8" s="120" t="s">
        <v>59</v>
      </c>
      <c r="G8" s="121" t="s">
        <v>60</v>
      </c>
      <c r="H8" s="121" t="s">
        <v>61</v>
      </c>
      <c r="I8" s="121" t="s">
        <v>62</v>
      </c>
      <c r="J8" s="122" t="s">
        <v>63</v>
      </c>
      <c r="K8" s="123">
        <v>6.5</v>
      </c>
      <c r="L8" s="123">
        <v>6.5</v>
      </c>
      <c r="M8" s="123">
        <v>6.5</v>
      </c>
      <c r="N8" s="123">
        <v>6.5</v>
      </c>
      <c r="O8" s="123">
        <v>6.5</v>
      </c>
      <c r="P8" s="123">
        <v>6</v>
      </c>
      <c r="Q8" s="123">
        <v>7</v>
      </c>
      <c r="R8" s="123">
        <v>6.5</v>
      </c>
      <c r="S8" s="124">
        <v>14</v>
      </c>
      <c r="T8" s="125">
        <v>1</v>
      </c>
      <c r="U8" s="28">
        <v>67</v>
      </c>
      <c r="V8" s="126">
        <v>7</v>
      </c>
      <c r="W8" s="127">
        <v>6</v>
      </c>
      <c r="X8" s="123">
        <v>7</v>
      </c>
      <c r="Y8" s="123">
        <v>7</v>
      </c>
      <c r="Z8" s="28">
        <v>27</v>
      </c>
      <c r="AA8" s="29"/>
      <c r="AB8" s="30"/>
      <c r="AC8" s="28">
        <v>0</v>
      </c>
      <c r="AD8" s="125"/>
      <c r="AE8" s="28">
        <v>13.428571428571429</v>
      </c>
      <c r="AF8" s="32" t="s">
        <v>64</v>
      </c>
      <c r="AG8" s="32" t="s">
        <v>65</v>
      </c>
    </row>
    <row r="9" spans="1:33" ht="15">
      <c r="A9" s="33">
        <v>13</v>
      </c>
      <c r="B9" s="34" t="s">
        <v>66</v>
      </c>
      <c r="C9" s="35" t="s">
        <v>56</v>
      </c>
      <c r="D9" s="35" t="s">
        <v>30</v>
      </c>
      <c r="E9" s="36" t="s">
        <v>56</v>
      </c>
      <c r="F9" s="128" t="s">
        <v>59</v>
      </c>
      <c r="G9" s="129" t="s">
        <v>67</v>
      </c>
      <c r="H9" s="129" t="s">
        <v>68</v>
      </c>
      <c r="I9" s="129" t="s">
        <v>69</v>
      </c>
      <c r="J9" s="130" t="s">
        <v>70</v>
      </c>
      <c r="K9" s="131">
        <v>6</v>
      </c>
      <c r="L9" s="131">
        <v>6.5</v>
      </c>
      <c r="M9" s="131">
        <v>6.5</v>
      </c>
      <c r="N9" s="131">
        <v>6.5</v>
      </c>
      <c r="O9" s="131">
        <v>7</v>
      </c>
      <c r="P9" s="131">
        <v>7</v>
      </c>
      <c r="Q9" s="131">
        <v>6</v>
      </c>
      <c r="R9" s="131">
        <v>7</v>
      </c>
      <c r="S9" s="132">
        <v>14</v>
      </c>
      <c r="T9" s="133"/>
      <c r="U9" s="37">
        <v>66.5</v>
      </c>
      <c r="V9" s="131">
        <v>7</v>
      </c>
      <c r="W9" s="134">
        <v>6</v>
      </c>
      <c r="X9" s="123">
        <v>5</v>
      </c>
      <c r="Y9" s="123">
        <v>5</v>
      </c>
      <c r="Z9" s="37">
        <v>23</v>
      </c>
      <c r="AA9" s="38"/>
      <c r="AB9" s="39"/>
      <c r="AC9" s="37">
        <v>0</v>
      </c>
      <c r="AD9" s="133"/>
      <c r="AE9" s="37">
        <v>12.785714285714286</v>
      </c>
      <c r="AF9" s="32" t="s">
        <v>64</v>
      </c>
      <c r="AG9" s="32" t="s">
        <v>71</v>
      </c>
    </row>
    <row r="10" spans="1:33" ht="15">
      <c r="A10" s="24">
        <v>14</v>
      </c>
      <c r="B10" s="25" t="s">
        <v>72</v>
      </c>
      <c r="C10" s="26" t="s">
        <v>56</v>
      </c>
      <c r="D10" s="26" t="s">
        <v>30</v>
      </c>
      <c r="E10" s="27" t="s">
        <v>56</v>
      </c>
      <c r="F10" s="120" t="s">
        <v>59</v>
      </c>
      <c r="G10" s="121" t="s">
        <v>73</v>
      </c>
      <c r="H10" s="121" t="s">
        <v>74</v>
      </c>
      <c r="I10" s="121" t="s">
        <v>75</v>
      </c>
      <c r="J10" s="122" t="s">
        <v>76</v>
      </c>
      <c r="K10" s="123"/>
      <c r="L10" s="123"/>
      <c r="M10" s="123"/>
      <c r="N10" s="123"/>
      <c r="O10" s="123"/>
      <c r="P10" s="123"/>
      <c r="Q10" s="123"/>
      <c r="R10" s="123"/>
      <c r="S10" s="124"/>
      <c r="T10" s="125"/>
      <c r="U10" s="28">
        <v>0</v>
      </c>
      <c r="V10" s="126"/>
      <c r="W10" s="127"/>
      <c r="X10" s="123"/>
      <c r="Y10" s="123"/>
      <c r="Z10" s="28">
        <v>0</v>
      </c>
      <c r="AA10" s="29"/>
      <c r="AB10" s="30"/>
      <c r="AC10" s="28">
        <v>0</v>
      </c>
      <c r="AD10" s="125"/>
      <c r="AE10" s="28">
        <v>0</v>
      </c>
      <c r="AF10" s="32" t="s">
        <v>77</v>
      </c>
      <c r="AG10" s="32" t="s">
        <v>78</v>
      </c>
    </row>
    <row r="11" spans="1:33" ht="15">
      <c r="A11" s="33">
        <v>15</v>
      </c>
      <c r="B11" s="34" t="s">
        <v>79</v>
      </c>
      <c r="C11" s="35" t="s">
        <v>56</v>
      </c>
      <c r="D11" s="35" t="s">
        <v>80</v>
      </c>
      <c r="E11" s="36" t="s">
        <v>56</v>
      </c>
      <c r="F11" s="128" t="s">
        <v>59</v>
      </c>
      <c r="G11" s="129" t="s">
        <v>81</v>
      </c>
      <c r="H11" s="129" t="s">
        <v>82</v>
      </c>
      <c r="I11" s="129" t="s">
        <v>83</v>
      </c>
      <c r="J11" s="130" t="s">
        <v>84</v>
      </c>
      <c r="K11" s="131">
        <v>8</v>
      </c>
      <c r="L11" s="131">
        <v>7.5</v>
      </c>
      <c r="M11" s="131">
        <v>7</v>
      </c>
      <c r="N11" s="131">
        <v>7.5</v>
      </c>
      <c r="O11" s="131">
        <v>7.5</v>
      </c>
      <c r="P11" s="131">
        <v>7.5</v>
      </c>
      <c r="Q11" s="131">
        <v>7.5</v>
      </c>
      <c r="R11" s="131">
        <v>7.5</v>
      </c>
      <c r="S11" s="132">
        <v>16</v>
      </c>
      <c r="T11" s="133">
        <v>1</v>
      </c>
      <c r="U11" s="37">
        <v>77</v>
      </c>
      <c r="V11" s="131">
        <v>7.5</v>
      </c>
      <c r="W11" s="134">
        <v>7</v>
      </c>
      <c r="X11" s="123">
        <v>7</v>
      </c>
      <c r="Y11" s="123">
        <v>7</v>
      </c>
      <c r="Z11" s="37">
        <v>28.5</v>
      </c>
      <c r="AA11" s="38"/>
      <c r="AB11" s="39"/>
      <c r="AC11" s="37">
        <v>0</v>
      </c>
      <c r="AD11" s="133"/>
      <c r="AE11" s="37">
        <v>15.071428571428571</v>
      </c>
      <c r="AF11" s="32" t="s">
        <v>85</v>
      </c>
      <c r="AG11" s="32" t="s">
        <v>86</v>
      </c>
    </row>
    <row r="12" spans="1:33" ht="15">
      <c r="A12" s="24"/>
      <c r="B12" s="25"/>
      <c r="C12" s="26"/>
      <c r="D12" s="26"/>
      <c r="E12" s="27"/>
      <c r="F12" s="120"/>
      <c r="G12" s="121"/>
      <c r="H12" s="121"/>
      <c r="I12" s="121"/>
      <c r="J12" s="122"/>
      <c r="K12" s="123"/>
      <c r="L12" s="123"/>
      <c r="M12" s="123"/>
      <c r="N12" s="123"/>
      <c r="O12" s="123"/>
      <c r="P12" s="123"/>
      <c r="Q12" s="123"/>
      <c r="R12" s="123"/>
      <c r="S12" s="124"/>
      <c r="T12" s="135"/>
      <c r="U12" s="28"/>
      <c r="V12" s="126"/>
      <c r="W12" s="127"/>
      <c r="X12" s="123"/>
      <c r="Y12" s="123"/>
      <c r="Z12" s="28"/>
      <c r="AA12" s="29"/>
      <c r="AB12" s="30"/>
      <c r="AC12" s="28"/>
      <c r="AD12" s="125"/>
      <c r="AE12" s="28"/>
      <c r="AF12" s="32"/>
      <c r="AG12" s="32"/>
    </row>
    <row r="13" spans="1:33" ht="15">
      <c r="A13" s="33"/>
      <c r="B13" s="34"/>
      <c r="C13" s="35"/>
      <c r="D13" s="35"/>
      <c r="E13" s="36"/>
      <c r="F13" s="128"/>
      <c r="G13" s="129"/>
      <c r="H13" s="129"/>
      <c r="I13" s="129"/>
      <c r="J13" s="130"/>
      <c r="K13" s="131"/>
      <c r="L13" s="131"/>
      <c r="M13" s="131"/>
      <c r="N13" s="131"/>
      <c r="O13" s="131"/>
      <c r="P13" s="131"/>
      <c r="Q13" s="131"/>
      <c r="R13" s="131"/>
      <c r="S13" s="132"/>
      <c r="T13" s="136"/>
      <c r="U13" s="37"/>
      <c r="V13" s="131"/>
      <c r="W13" s="134"/>
      <c r="X13" s="123"/>
      <c r="Y13" s="123"/>
      <c r="Z13" s="37"/>
      <c r="AA13" s="38"/>
      <c r="AB13" s="39"/>
      <c r="AC13" s="37"/>
      <c r="AD13" s="133"/>
      <c r="AE13" s="37"/>
      <c r="AF13" s="32"/>
      <c r="AG13" s="32"/>
    </row>
    <row r="14" spans="1:33" ht="15">
      <c r="A14" s="24"/>
      <c r="B14" s="25"/>
      <c r="C14" s="26"/>
      <c r="D14" s="26"/>
      <c r="E14" s="27"/>
      <c r="F14" s="120"/>
      <c r="G14" s="121"/>
      <c r="H14" s="121"/>
      <c r="I14" s="121"/>
      <c r="J14" s="122"/>
      <c r="K14" s="123"/>
      <c r="L14" s="123"/>
      <c r="M14" s="123"/>
      <c r="N14" s="123"/>
      <c r="O14" s="123"/>
      <c r="P14" s="123"/>
      <c r="Q14" s="123"/>
      <c r="R14" s="123"/>
      <c r="S14" s="124"/>
      <c r="T14" s="135"/>
      <c r="U14" s="28"/>
      <c r="V14" s="126"/>
      <c r="W14" s="127"/>
      <c r="X14" s="123"/>
      <c r="Y14" s="123"/>
      <c r="Z14" s="28"/>
      <c r="AA14" s="29"/>
      <c r="AB14" s="30"/>
      <c r="AC14" s="28"/>
      <c r="AD14" s="125"/>
      <c r="AE14" s="28"/>
      <c r="AF14" s="32"/>
      <c r="AG14" s="32"/>
    </row>
  </sheetData>
  <sheetProtection sheet="1" objects="1" scenarios="1" selectLockedCells="1"/>
  <mergeCells count="10">
    <mergeCell ref="A2:E2"/>
    <mergeCell ref="C1:E1"/>
    <mergeCell ref="K2:U2"/>
    <mergeCell ref="V2:Z2"/>
    <mergeCell ref="F2:J2"/>
    <mergeCell ref="K1:O1"/>
    <mergeCell ref="AF2:AG2"/>
    <mergeCell ref="AA2:AC2"/>
    <mergeCell ref="Y1:AE1"/>
    <mergeCell ref="Q1:X1"/>
  </mergeCells>
  <dataValidations count="2">
    <dataValidation type="decimal" allowBlank="1" showInputMessage="1" showErrorMessage="1" sqref="K1:K3 K12:K65536 AA4:AB11 V4:W11 K4:R11">
      <formula1>0</formula1>
      <formula2>10</formula2>
    </dataValidation>
    <dataValidation type="decimal" allowBlank="1" showInputMessage="1" showErrorMessage="1" sqref="S4:S11">
      <formula1>0</formula1>
      <formula2>20</formula2>
    </dataValidation>
  </dataValidations>
  <printOptions/>
  <pageMargins left="0.75" right="0.75" top="0.46" bottom="0.49" header="0.46" footer="0.4921259845"/>
  <pageSetup fitToHeight="1" fitToWidth="1" orientation="landscape" pageOrder="overThenDown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7"/>
  <sheetViews>
    <sheetView zoomScale="65" zoomScaleNormal="65" zoomScalePageLayoutView="0" workbookViewId="0" topLeftCell="A1">
      <pane ySplit="3" topLeftCell="BM4" activePane="bottomLeft" state="frozen"/>
      <selection pane="topLeft" activeCell="K1" sqref="K1:AE2"/>
      <selection pane="bottomLeft" activeCell="F2" sqref="F2:J2"/>
    </sheetView>
  </sheetViews>
  <sheetFormatPr defaultColWidth="11.421875" defaultRowHeight="12.75"/>
  <cols>
    <col min="1" max="1" width="4.00390625" style="32" customWidth="1"/>
    <col min="2" max="2" width="12.00390625" style="32" bestFit="1" customWidth="1"/>
    <col min="3" max="3" width="5.57421875" style="169" customWidth="1"/>
    <col min="4" max="4" width="12.00390625" style="32" customWidth="1"/>
    <col min="5" max="5" width="6.28125" style="32" hidden="1" customWidth="1"/>
    <col min="6" max="6" width="4.8515625" style="32" customWidth="1"/>
    <col min="7" max="7" width="25.8515625" style="32" bestFit="1" customWidth="1"/>
    <col min="8" max="10" width="6.28125" style="32" bestFit="1" customWidth="1"/>
    <col min="11" max="11" width="3.7109375" style="32" hidden="1" customWidth="1"/>
    <col min="12" max="12" width="28.28125" style="45" bestFit="1" customWidth="1"/>
    <col min="13" max="13" width="31.8515625" style="32" bestFit="1" customWidth="1"/>
    <col min="14" max="14" width="36.8515625" style="32" bestFit="1" customWidth="1"/>
    <col min="15" max="15" width="5.57421875" style="32" customWidth="1"/>
    <col min="16" max="16" width="6.28125" style="32" hidden="1" customWidth="1"/>
    <col min="17" max="17" width="5.57421875" style="32" bestFit="1" customWidth="1"/>
    <col min="18" max="18" width="7.7109375" style="32" customWidth="1"/>
    <col min="19" max="19" width="3.7109375" style="32" hidden="1" customWidth="1"/>
    <col min="20" max="20" width="7.8515625" style="45" customWidth="1"/>
    <col min="21" max="22" width="12.421875" style="32" bestFit="1" customWidth="1"/>
    <col min="23" max="23" width="6.28125" style="32" bestFit="1" customWidth="1"/>
    <col min="24" max="24" width="5.57421875" style="32" customWidth="1"/>
    <col min="25" max="25" width="6.28125" style="32" hidden="1" customWidth="1"/>
    <col min="26" max="26" width="5.57421875" style="32" bestFit="1" customWidth="1"/>
    <col min="27" max="27" width="30.28125" style="32" bestFit="1" customWidth="1"/>
    <col min="28" max="28" width="3.7109375" style="32" hidden="1" customWidth="1"/>
    <col min="29" max="29" width="7.8515625" style="45" customWidth="1"/>
    <col min="30" max="31" width="12.421875" style="32" bestFit="1" customWidth="1"/>
    <col min="32" max="32" width="6.28125" style="32" bestFit="1" customWidth="1"/>
    <col min="33" max="33" width="5.57421875" style="32" customWidth="1"/>
    <col min="34" max="34" width="6.28125" style="32" hidden="1" customWidth="1"/>
    <col min="35" max="35" width="5.57421875" style="32" bestFit="1" customWidth="1"/>
    <col min="36" max="36" width="30.28125" style="32" bestFit="1" customWidth="1"/>
    <col min="37" max="16384" width="11.421875" style="32" customWidth="1"/>
  </cols>
  <sheetData>
    <row r="1" spans="1:14" ht="15.75" thickBot="1">
      <c r="A1" s="187" t="str">
        <f>+Notes!B1</f>
        <v>Local</v>
      </c>
      <c r="B1" s="188"/>
      <c r="C1" s="188"/>
      <c r="D1" s="189" t="str">
        <f>+Notes!$Q$1</f>
        <v>Le Pin</v>
      </c>
      <c r="E1" s="189"/>
      <c r="F1" s="189"/>
      <c r="G1" s="41">
        <f>+Notes!Y1</f>
        <v>39655</v>
      </c>
      <c r="H1" s="41"/>
      <c r="I1" s="42"/>
      <c r="J1" s="42"/>
      <c r="K1" s="43"/>
      <c r="L1" s="44"/>
      <c r="M1" s="192" t="str">
        <f>+Notes!K1</f>
        <v>1 ans</v>
      </c>
      <c r="N1" s="193"/>
    </row>
    <row r="2" spans="1:14" ht="15.75" thickBot="1">
      <c r="A2" s="140" t="s">
        <v>87</v>
      </c>
      <c r="B2" s="141"/>
      <c r="C2" s="141"/>
      <c r="D2" s="142"/>
      <c r="E2" s="143"/>
      <c r="F2" s="190" t="s">
        <v>88</v>
      </c>
      <c r="G2" s="191"/>
      <c r="H2" s="191"/>
      <c r="I2" s="191"/>
      <c r="J2" s="191"/>
      <c r="K2" s="46"/>
      <c r="L2" s="47"/>
      <c r="M2" s="194"/>
      <c r="N2" s="195"/>
    </row>
    <row r="3" spans="1:29" s="56" customFormat="1" ht="100.5" thickBot="1" thickTop="1">
      <c r="A3" s="144" t="s">
        <v>11</v>
      </c>
      <c r="B3" s="145" t="s">
        <v>12</v>
      </c>
      <c r="C3" s="146" t="s">
        <v>25</v>
      </c>
      <c r="D3" s="147" t="s">
        <v>9</v>
      </c>
      <c r="E3" s="148" t="s">
        <v>123</v>
      </c>
      <c r="F3" s="48" t="s">
        <v>89</v>
      </c>
      <c r="G3" s="49" t="s">
        <v>10</v>
      </c>
      <c r="H3" s="50" t="s">
        <v>19</v>
      </c>
      <c r="I3" s="51" t="s">
        <v>20</v>
      </c>
      <c r="J3" s="50" t="s">
        <v>23</v>
      </c>
      <c r="K3" s="52"/>
      <c r="L3" s="53" t="s">
        <v>90</v>
      </c>
      <c r="M3" s="54" t="s">
        <v>26</v>
      </c>
      <c r="N3" s="55" t="s">
        <v>27</v>
      </c>
      <c r="T3" s="57"/>
      <c r="AC3" s="57"/>
    </row>
    <row r="4" spans="1:14" ht="15">
      <c r="A4" s="149" t="s">
        <v>29</v>
      </c>
      <c r="B4" s="150" t="s">
        <v>30</v>
      </c>
      <c r="C4" s="150">
        <v>14.071428571428571</v>
      </c>
      <c r="D4" s="150">
        <v>1</v>
      </c>
      <c r="E4" s="151">
        <v>1</v>
      </c>
      <c r="F4" s="152">
        <f aca="true" t="shared" si="0" ref="F4:F11">IF(B4="",IF(C4="",+F3,K4),K4)</f>
        <v>1</v>
      </c>
      <c r="G4" s="58" t="str">
        <f aca="true" t="shared" si="1" ref="G4:G11">VLOOKUP($D4,Liste_1_an,2)</f>
        <v>TOLSTOY DE BENNES</v>
      </c>
      <c r="H4" s="59">
        <f aca="true" t="shared" si="2" ref="H4:H11">VLOOKUP($D4,Liste_1_an,21)</f>
        <v>69.5</v>
      </c>
      <c r="I4" s="59">
        <f aca="true" t="shared" si="3" ref="I4:I11">VLOOKUP($D4,Liste_1_an,26)</f>
        <v>29</v>
      </c>
      <c r="J4" s="59">
        <f aca="true" t="shared" si="4" ref="J4:J11">VLOOKUP($D4,Liste_1_an,30)</f>
        <v>0</v>
      </c>
      <c r="K4" s="153">
        <f aca="true" t="shared" si="5" ref="K4:K11">IF(B4="",1+K3,1)</f>
        <v>1</v>
      </c>
      <c r="L4" s="60" t="str">
        <f aca="true" t="shared" si="6" ref="L4:L11">+VLOOKUP(D4,Liste_1_an,6)&amp;" "&amp;VLOOKUP(D4,Liste_1_an,8)&amp;" "&amp;VLOOKUP(D4,Liste_1_an,7)</f>
        <v>MME CATHERINE POIRIER</v>
      </c>
      <c r="M4" s="154" t="str">
        <f aca="true" t="shared" si="7" ref="M4:M11">+VLOOKUP(D4,Liste_1_an,32)</f>
        <v>HIRAM DU ROC</v>
      </c>
      <c r="N4" s="155" t="str">
        <f aca="true" t="shared" si="8" ref="N4:N11">+VLOOKUP(D4,Liste_1_an,33)</f>
        <v>LADY DE L ANGEOLIERE</v>
      </c>
    </row>
    <row r="5" spans="1:14" ht="15">
      <c r="A5" s="156"/>
      <c r="B5" s="150" t="s">
        <v>39</v>
      </c>
      <c r="C5" s="150">
        <v>14.357142857142858</v>
      </c>
      <c r="D5" s="150">
        <v>2</v>
      </c>
      <c r="E5" s="151">
        <v>1</v>
      </c>
      <c r="F5" s="157">
        <f t="shared" si="0"/>
        <v>1</v>
      </c>
      <c r="G5" s="61" t="str">
        <f t="shared" si="1"/>
        <v>TANKA DE LA CERLANGUE</v>
      </c>
      <c r="H5" s="62">
        <f t="shared" si="2"/>
        <v>71.5</v>
      </c>
      <c r="I5" s="62">
        <f t="shared" si="3"/>
        <v>29</v>
      </c>
      <c r="J5" s="62">
        <f t="shared" si="4"/>
        <v>0</v>
      </c>
      <c r="K5" s="153">
        <f t="shared" si="5"/>
        <v>1</v>
      </c>
      <c r="L5" s="60" t="str">
        <f t="shared" si="6"/>
        <v>MME ANNICK MARTIN</v>
      </c>
      <c r="M5" s="154" t="str">
        <f t="shared" si="7"/>
        <v>ORIZON DE CAUX</v>
      </c>
      <c r="N5" s="155" t="str">
        <f t="shared" si="8"/>
        <v>PELOTE D HARCOUR</v>
      </c>
    </row>
    <row r="6" spans="1:14" ht="15">
      <c r="A6" s="156"/>
      <c r="B6" s="150" t="s">
        <v>47</v>
      </c>
      <c r="C6" s="150">
        <v>13.714285714285714</v>
      </c>
      <c r="D6" s="150">
        <v>3</v>
      </c>
      <c r="E6" s="151">
        <v>1</v>
      </c>
      <c r="F6" s="157">
        <f t="shared" si="0"/>
        <v>1</v>
      </c>
      <c r="G6" s="61" t="str">
        <f t="shared" si="1"/>
        <v>TROLL D AMBRES</v>
      </c>
      <c r="H6" s="62">
        <f t="shared" si="2"/>
        <v>68.5</v>
      </c>
      <c r="I6" s="62">
        <f t="shared" si="3"/>
        <v>27.5</v>
      </c>
      <c r="J6" s="62">
        <f t="shared" si="4"/>
        <v>0</v>
      </c>
      <c r="K6" s="153">
        <f t="shared" si="5"/>
        <v>1</v>
      </c>
      <c r="L6" s="60" t="str">
        <f t="shared" si="6"/>
        <v>MLLE ELODIE MAROLLE</v>
      </c>
      <c r="M6" s="154" t="str">
        <f t="shared" si="7"/>
        <v>WAXWING RECALL(GB)</v>
      </c>
      <c r="N6" s="155" t="str">
        <f t="shared" si="8"/>
        <v>TROIKA BRETZ</v>
      </c>
    </row>
    <row r="7" spans="1:14" ht="15">
      <c r="A7" s="149" t="s">
        <v>56</v>
      </c>
      <c r="B7" s="150" t="s">
        <v>80</v>
      </c>
      <c r="C7" s="150">
        <v>15.071428571428571</v>
      </c>
      <c r="D7" s="150">
        <v>15</v>
      </c>
      <c r="E7" s="151">
        <v>1</v>
      </c>
      <c r="F7" s="157">
        <f t="shared" si="0"/>
        <v>1</v>
      </c>
      <c r="G7" s="61" t="str">
        <f t="shared" si="1"/>
        <v>TELBIA DE LA MERCERIE</v>
      </c>
      <c r="H7" s="62">
        <f t="shared" si="2"/>
        <v>77</v>
      </c>
      <c r="I7" s="62">
        <f t="shared" si="3"/>
        <v>28.5</v>
      </c>
      <c r="J7" s="62">
        <f t="shared" si="4"/>
        <v>0</v>
      </c>
      <c r="K7" s="153">
        <f t="shared" si="5"/>
        <v>1</v>
      </c>
      <c r="L7" s="60" t="str">
        <f t="shared" si="6"/>
        <v>M. JEAN-LOUIS LOZAY</v>
      </c>
      <c r="M7" s="154" t="str">
        <f t="shared" si="7"/>
        <v>MARNEHOEVE S EVEREST(NL)</v>
      </c>
      <c r="N7" s="155" t="str">
        <f t="shared" si="8"/>
        <v>KORRIGANE DE CIVRY</v>
      </c>
    </row>
    <row r="8" spans="1:14" ht="15">
      <c r="A8" s="156"/>
      <c r="B8" s="150" t="s">
        <v>30</v>
      </c>
      <c r="C8" s="150">
        <v>14.285714285714286</v>
      </c>
      <c r="D8" s="150">
        <v>11</v>
      </c>
      <c r="E8" s="151">
        <v>1</v>
      </c>
      <c r="F8" s="157">
        <f t="shared" si="0"/>
        <v>1</v>
      </c>
      <c r="G8" s="61" t="str">
        <f t="shared" si="1"/>
        <v>TEQUILA TOURNERIE</v>
      </c>
      <c r="H8" s="62">
        <f t="shared" si="2"/>
        <v>71</v>
      </c>
      <c r="I8" s="62">
        <f t="shared" si="3"/>
        <v>29</v>
      </c>
      <c r="J8" s="62">
        <f t="shared" si="4"/>
        <v>0</v>
      </c>
      <c r="K8" s="153">
        <f t="shared" si="5"/>
        <v>1</v>
      </c>
      <c r="L8" s="60" t="str">
        <f t="shared" si="6"/>
        <v>MME CATHERINE POIRIER</v>
      </c>
      <c r="M8" s="154" t="str">
        <f t="shared" si="7"/>
        <v>HIRAM DU ROC</v>
      </c>
      <c r="N8" s="155" t="str">
        <f t="shared" si="8"/>
        <v>COLOMBE V</v>
      </c>
    </row>
    <row r="9" spans="1:14" ht="15">
      <c r="A9" s="156"/>
      <c r="B9" s="158"/>
      <c r="C9" s="150">
        <v>13.428571428571429</v>
      </c>
      <c r="D9" s="150">
        <v>12</v>
      </c>
      <c r="E9" s="151">
        <v>1</v>
      </c>
      <c r="F9" s="157">
        <f t="shared" si="0"/>
        <v>2</v>
      </c>
      <c r="G9" s="61" t="str">
        <f t="shared" si="1"/>
        <v>THE LADY DU BEUVRON</v>
      </c>
      <c r="H9" s="62">
        <f t="shared" si="2"/>
        <v>67</v>
      </c>
      <c r="I9" s="62">
        <f t="shared" si="3"/>
        <v>27</v>
      </c>
      <c r="J9" s="62">
        <f t="shared" si="4"/>
        <v>0</v>
      </c>
      <c r="K9" s="153">
        <f t="shared" si="5"/>
        <v>2</v>
      </c>
      <c r="L9" s="60" t="str">
        <f t="shared" si="6"/>
        <v>M. MENARD OLIVIER</v>
      </c>
      <c r="M9" s="154" t="str">
        <f t="shared" si="7"/>
        <v>ARON N(DE)</v>
      </c>
      <c r="N9" s="155" t="str">
        <f t="shared" si="8"/>
        <v>PRALINE DES ETISSES</v>
      </c>
    </row>
    <row r="10" spans="1:14" ht="15">
      <c r="A10" s="156"/>
      <c r="B10" s="158"/>
      <c r="C10" s="150">
        <v>12.785714285714286</v>
      </c>
      <c r="D10" s="150">
        <v>13</v>
      </c>
      <c r="E10" s="151">
        <v>1</v>
      </c>
      <c r="F10" s="157">
        <f t="shared" si="0"/>
        <v>3</v>
      </c>
      <c r="G10" s="61" t="str">
        <f t="shared" si="1"/>
        <v>TIA DES LINIERES</v>
      </c>
      <c r="H10" s="62">
        <f t="shared" si="2"/>
        <v>66.5</v>
      </c>
      <c r="I10" s="62">
        <f t="shared" si="3"/>
        <v>23</v>
      </c>
      <c r="J10" s="62">
        <f t="shared" si="4"/>
        <v>0</v>
      </c>
      <c r="K10" s="153">
        <f t="shared" si="5"/>
        <v>3</v>
      </c>
      <c r="L10" s="60" t="str">
        <f t="shared" si="6"/>
        <v>M. ARMAND DESCHATEAUX</v>
      </c>
      <c r="M10" s="154" t="str">
        <f t="shared" si="7"/>
        <v>ARON N(DE)</v>
      </c>
      <c r="N10" s="155" t="str">
        <f t="shared" si="8"/>
        <v>NOBLESSE DU BOCAGE</v>
      </c>
    </row>
    <row r="11" spans="1:14" ht="15.75" thickBot="1">
      <c r="A11" s="159"/>
      <c r="B11" s="160"/>
      <c r="C11" s="161">
        <v>0</v>
      </c>
      <c r="D11" s="161">
        <v>14</v>
      </c>
      <c r="E11" s="162">
        <v>1</v>
      </c>
      <c r="F11" s="163">
        <f t="shared" si="0"/>
        <v>4</v>
      </c>
      <c r="G11" s="63" t="str">
        <f t="shared" si="1"/>
        <v>TORNADE DES ILES</v>
      </c>
      <c r="H11" s="64">
        <f t="shared" si="2"/>
        <v>0</v>
      </c>
      <c r="I11" s="64">
        <f t="shared" si="3"/>
        <v>0</v>
      </c>
      <c r="J11" s="64">
        <f t="shared" si="4"/>
        <v>0</v>
      </c>
      <c r="K11" s="164">
        <f t="shared" si="5"/>
        <v>4</v>
      </c>
      <c r="L11" s="65" t="str">
        <f t="shared" si="6"/>
        <v>M. ANTHONY DUCREUX</v>
      </c>
      <c r="M11" s="165" t="str">
        <f t="shared" si="7"/>
        <v>OPPLALA ST HYMER</v>
      </c>
      <c r="N11" s="166" t="str">
        <f t="shared" si="8"/>
        <v>JOYEUSE DE ST LOUP</v>
      </c>
    </row>
    <row r="12" spans="1:5" ht="15">
      <c r="A12" s="167"/>
      <c r="B12" s="167"/>
      <c r="C12" s="168"/>
      <c r="D12" s="167"/>
      <c r="E12" s="167"/>
    </row>
    <row r="13" spans="1:5" ht="15">
      <c r="A13" s="167"/>
      <c r="B13" s="167"/>
      <c r="C13" s="168"/>
      <c r="D13" s="167"/>
      <c r="E13" s="167"/>
    </row>
    <row r="14" spans="1:5" ht="15">
      <c r="A14" s="167"/>
      <c r="B14" s="167"/>
      <c r="C14" s="168"/>
      <c r="D14" s="167"/>
      <c r="E14" s="167"/>
    </row>
    <row r="15" spans="1:5" ht="15">
      <c r="A15" s="167"/>
      <c r="B15" s="167"/>
      <c r="C15" s="168"/>
      <c r="D15" s="167"/>
      <c r="E15" s="167"/>
    </row>
    <row r="16" spans="1:5" ht="15">
      <c r="A16" s="167"/>
      <c r="B16" s="167"/>
      <c r="C16" s="168"/>
      <c r="D16" s="167"/>
      <c r="E16" s="167"/>
    </row>
    <row r="17" spans="1:5" ht="15">
      <c r="A17" s="167"/>
      <c r="B17" s="167"/>
      <c r="C17" s="168"/>
      <c r="D17" s="167"/>
      <c r="E17" s="167"/>
    </row>
    <row r="18" spans="1:5" ht="15">
      <c r="A18" s="167"/>
      <c r="B18" s="167"/>
      <c r="C18" s="168"/>
      <c r="D18" s="167"/>
      <c r="E18" s="167"/>
    </row>
    <row r="19" spans="1:5" ht="15">
      <c r="A19" s="167"/>
      <c r="B19" s="167"/>
      <c r="C19" s="168"/>
      <c r="D19" s="167"/>
      <c r="E19" s="167"/>
    </row>
    <row r="20" spans="1:5" ht="15">
      <c r="A20" s="167"/>
      <c r="B20" s="167"/>
      <c r="C20" s="168"/>
      <c r="D20" s="167"/>
      <c r="E20" s="167"/>
    </row>
    <row r="21" spans="1:5" ht="15">
      <c r="A21" s="167"/>
      <c r="B21" s="167"/>
      <c r="C21" s="168"/>
      <c r="D21" s="167"/>
      <c r="E21" s="167"/>
    </row>
    <row r="22" spans="1:5" ht="15">
      <c r="A22" s="167"/>
      <c r="B22" s="167"/>
      <c r="C22" s="168"/>
      <c r="D22" s="167"/>
      <c r="E22" s="167"/>
    </row>
    <row r="23" spans="1:5" ht="15">
      <c r="A23" s="167"/>
      <c r="B23" s="167"/>
      <c r="C23" s="168"/>
      <c r="D23" s="167"/>
      <c r="E23" s="167"/>
    </row>
    <row r="24" spans="1:5" ht="15">
      <c r="A24" s="167"/>
      <c r="B24" s="167"/>
      <c r="C24" s="168"/>
      <c r="D24" s="167"/>
      <c r="E24" s="167"/>
    </row>
    <row r="25" spans="1:5" ht="15">
      <c r="A25" s="167"/>
      <c r="B25" s="167"/>
      <c r="C25" s="168"/>
      <c r="D25" s="167"/>
      <c r="E25" s="167"/>
    </row>
    <row r="26" spans="1:5" ht="15">
      <c r="A26" s="167"/>
      <c r="B26" s="167"/>
      <c r="C26" s="168"/>
      <c r="D26" s="167"/>
      <c r="E26" s="167"/>
    </row>
    <row r="27" spans="1:5" ht="15">
      <c r="A27" s="167"/>
      <c r="B27" s="167"/>
      <c r="C27" s="168"/>
      <c r="D27" s="167"/>
      <c r="E27" s="167"/>
    </row>
    <row r="28" spans="1:5" ht="15">
      <c r="A28" s="167"/>
      <c r="B28" s="167"/>
      <c r="C28" s="168"/>
      <c r="D28" s="167"/>
      <c r="E28" s="167"/>
    </row>
    <row r="29" spans="1:5" ht="15">
      <c r="A29" s="167"/>
      <c r="B29" s="167"/>
      <c r="C29" s="168"/>
      <c r="D29" s="167"/>
      <c r="E29" s="167"/>
    </row>
    <row r="30" spans="1:5" ht="15">
      <c r="A30" s="167"/>
      <c r="B30" s="167"/>
      <c r="C30" s="168"/>
      <c r="D30" s="167"/>
      <c r="E30" s="167"/>
    </row>
    <row r="31" spans="1:5" ht="15">
      <c r="A31" s="167"/>
      <c r="B31" s="167"/>
      <c r="C31" s="168"/>
      <c r="D31" s="167"/>
      <c r="E31" s="167"/>
    </row>
    <row r="32" spans="1:5" ht="15">
      <c r="A32" s="167"/>
      <c r="B32" s="167"/>
      <c r="C32" s="168"/>
      <c r="D32" s="167"/>
      <c r="E32" s="167"/>
    </row>
    <row r="33" spans="1:5" ht="15">
      <c r="A33" s="167"/>
      <c r="B33" s="167"/>
      <c r="C33" s="168"/>
      <c r="D33" s="167"/>
      <c r="E33" s="167"/>
    </row>
    <row r="34" spans="1:5" ht="15">
      <c r="A34" s="167"/>
      <c r="B34" s="167"/>
      <c r="C34" s="168"/>
      <c r="D34" s="167"/>
      <c r="E34" s="167"/>
    </row>
    <row r="35" spans="1:5" ht="15">
      <c r="A35" s="167"/>
      <c r="B35" s="167"/>
      <c r="C35" s="168"/>
      <c r="D35" s="167"/>
      <c r="E35" s="167"/>
    </row>
    <row r="36" spans="1:5" ht="15">
      <c r="A36" s="167"/>
      <c r="B36" s="167"/>
      <c r="C36" s="168"/>
      <c r="D36" s="167"/>
      <c r="E36" s="167"/>
    </row>
    <row r="37" spans="1:5" ht="15">
      <c r="A37" s="167"/>
      <c r="B37" s="167"/>
      <c r="C37" s="168"/>
      <c r="D37" s="167"/>
      <c r="E37" s="167"/>
    </row>
    <row r="38" spans="1:5" ht="15">
      <c r="A38" s="167"/>
      <c r="B38" s="167"/>
      <c r="C38" s="168"/>
      <c r="D38" s="167"/>
      <c r="E38" s="167"/>
    </row>
    <row r="39" spans="1:5" ht="15">
      <c r="A39" s="167"/>
      <c r="B39" s="167"/>
      <c r="C39" s="168"/>
      <c r="D39" s="167"/>
      <c r="E39" s="167"/>
    </row>
    <row r="40" spans="1:5" ht="15">
      <c r="A40" s="167"/>
      <c r="B40" s="167"/>
      <c r="C40" s="168"/>
      <c r="D40" s="167"/>
      <c r="E40" s="167"/>
    </row>
    <row r="41" spans="1:5" ht="15">
      <c r="A41" s="167"/>
      <c r="B41" s="167"/>
      <c r="C41" s="168"/>
      <c r="D41" s="167"/>
      <c r="E41" s="167"/>
    </row>
    <row r="42" spans="1:5" ht="15">
      <c r="A42" s="167"/>
      <c r="B42" s="167"/>
      <c r="C42" s="168"/>
      <c r="D42" s="167"/>
      <c r="E42" s="167"/>
    </row>
    <row r="43" spans="1:12" ht="15">
      <c r="A43" s="167"/>
      <c r="B43" s="167"/>
      <c r="C43" s="168"/>
      <c r="D43" s="167"/>
      <c r="E43" s="167"/>
      <c r="L43" s="66"/>
    </row>
    <row r="44" spans="1:12" ht="15">
      <c r="A44" s="167"/>
      <c r="B44" s="167"/>
      <c r="C44" s="168"/>
      <c r="D44" s="167"/>
      <c r="E44" s="167"/>
      <c r="L44" s="66"/>
    </row>
    <row r="45" spans="1:12" ht="15">
      <c r="A45" s="167"/>
      <c r="B45" s="167"/>
      <c r="C45" s="168"/>
      <c r="D45" s="167"/>
      <c r="E45" s="167"/>
      <c r="L45" s="66"/>
    </row>
    <row r="46" spans="1:12" ht="15">
      <c r="A46" s="167"/>
      <c r="B46" s="167"/>
      <c r="C46" s="168"/>
      <c r="D46" s="167"/>
      <c r="E46" s="167"/>
      <c r="L46" s="66"/>
    </row>
    <row r="47" spans="1:5" ht="15">
      <c r="A47" s="167"/>
      <c r="B47" s="167"/>
      <c r="C47" s="168"/>
      <c r="D47" s="167"/>
      <c r="E47" s="167"/>
    </row>
    <row r="48" spans="1:5" ht="15">
      <c r="A48" s="167"/>
      <c r="B48" s="167"/>
      <c r="C48" s="168"/>
      <c r="D48" s="167"/>
      <c r="E48" s="167"/>
    </row>
    <row r="49" spans="1:5" ht="15">
      <c r="A49" s="167"/>
      <c r="B49" s="167"/>
      <c r="C49" s="168"/>
      <c r="D49" s="167"/>
      <c r="E49" s="167"/>
    </row>
    <row r="50" spans="1:5" ht="15">
      <c r="A50" s="167"/>
      <c r="B50" s="167"/>
      <c r="C50" s="168"/>
      <c r="D50" s="167"/>
      <c r="E50" s="167"/>
    </row>
    <row r="51" spans="1:5" ht="15">
      <c r="A51" s="167"/>
      <c r="B51" s="167"/>
      <c r="C51" s="168"/>
      <c r="D51" s="167"/>
      <c r="E51" s="167"/>
    </row>
    <row r="52" spans="1:5" ht="15">
      <c r="A52" s="167"/>
      <c r="B52" s="167"/>
      <c r="C52" s="168"/>
      <c r="D52" s="167"/>
      <c r="E52" s="167"/>
    </row>
    <row r="53" spans="1:5" ht="15">
      <c r="A53" s="167"/>
      <c r="B53" s="167"/>
      <c r="C53" s="168"/>
      <c r="D53" s="167"/>
      <c r="E53" s="167"/>
    </row>
    <row r="54" spans="1:5" ht="15">
      <c r="A54" s="167"/>
      <c r="B54" s="167"/>
      <c r="C54" s="168"/>
      <c r="D54" s="167"/>
      <c r="E54" s="167"/>
    </row>
    <row r="55" spans="1:5" ht="15">
      <c r="A55" s="167"/>
      <c r="B55" s="167"/>
      <c r="C55" s="168"/>
      <c r="D55" s="167"/>
      <c r="E55" s="167"/>
    </row>
    <row r="56" spans="1:5" ht="15">
      <c r="A56" s="167"/>
      <c r="B56" s="167"/>
      <c r="C56" s="168"/>
      <c r="D56" s="167"/>
      <c r="E56" s="167"/>
    </row>
    <row r="57" spans="1:5" ht="15">
      <c r="A57" s="167"/>
      <c r="B57" s="167"/>
      <c r="C57" s="168"/>
      <c r="D57" s="167"/>
      <c r="E57" s="167"/>
    </row>
    <row r="58" spans="1:5" ht="15">
      <c r="A58" s="167"/>
      <c r="B58" s="167"/>
      <c r="C58" s="168"/>
      <c r="D58" s="167"/>
      <c r="E58" s="167"/>
    </row>
    <row r="59" spans="1:5" ht="15">
      <c r="A59" s="167"/>
      <c r="B59" s="167"/>
      <c r="C59" s="168"/>
      <c r="D59" s="167"/>
      <c r="E59" s="167"/>
    </row>
    <row r="60" spans="1:5" ht="15">
      <c r="A60" s="167"/>
      <c r="B60" s="167"/>
      <c r="C60" s="168"/>
      <c r="D60" s="167"/>
      <c r="E60" s="167"/>
    </row>
    <row r="61" spans="1:5" ht="15">
      <c r="A61" s="167"/>
      <c r="B61" s="167"/>
      <c r="C61" s="168"/>
      <c r="D61" s="167"/>
      <c r="E61" s="167"/>
    </row>
    <row r="62" spans="1:5" ht="15">
      <c r="A62" s="167"/>
      <c r="B62" s="167"/>
      <c r="C62" s="168"/>
      <c r="D62" s="167"/>
      <c r="E62" s="167"/>
    </row>
    <row r="63" spans="1:3" ht="15">
      <c r="A63" s="167"/>
      <c r="B63" s="167"/>
      <c r="C63" s="168"/>
    </row>
    <row r="64" spans="1:3" ht="15">
      <c r="A64" s="167"/>
      <c r="B64" s="167"/>
      <c r="C64" s="168"/>
    </row>
    <row r="65" spans="1:3" ht="15">
      <c r="A65" s="167"/>
      <c r="B65" s="167"/>
      <c r="C65" s="168"/>
    </row>
    <row r="66" spans="1:3" ht="15">
      <c r="A66" s="167"/>
      <c r="B66" s="167"/>
      <c r="C66" s="168"/>
    </row>
    <row r="67" spans="1:3" ht="15">
      <c r="A67" s="167"/>
      <c r="B67" s="167"/>
      <c r="C67" s="168"/>
    </row>
    <row r="68" spans="1:3" ht="15">
      <c r="A68" s="167"/>
      <c r="B68" s="167"/>
      <c r="C68" s="168"/>
    </row>
    <row r="69" spans="1:3" ht="15">
      <c r="A69" s="167"/>
      <c r="B69" s="167"/>
      <c r="C69" s="168"/>
    </row>
    <row r="70" spans="1:3" ht="15">
      <c r="A70" s="167"/>
      <c r="B70" s="167"/>
      <c r="C70" s="168"/>
    </row>
    <row r="71" spans="1:3" ht="15">
      <c r="A71" s="167"/>
      <c r="B71" s="167"/>
      <c r="C71" s="168"/>
    </row>
    <row r="72" spans="1:3" ht="15">
      <c r="A72" s="167"/>
      <c r="B72" s="167"/>
      <c r="C72" s="168"/>
    </row>
    <row r="73" spans="1:3" ht="15">
      <c r="A73" s="167"/>
      <c r="B73" s="167"/>
      <c r="C73" s="168"/>
    </row>
    <row r="74" spans="1:3" ht="15">
      <c r="A74" s="167"/>
      <c r="B74" s="167"/>
      <c r="C74" s="168"/>
    </row>
    <row r="75" spans="1:3" ht="15">
      <c r="A75" s="167"/>
      <c r="B75" s="167"/>
      <c r="C75" s="168"/>
    </row>
    <row r="76" spans="1:3" ht="15">
      <c r="A76" s="167"/>
      <c r="B76" s="167"/>
      <c r="C76" s="168"/>
    </row>
    <row r="77" spans="1:3" ht="15">
      <c r="A77" s="167"/>
      <c r="B77" s="167"/>
      <c r="C77" s="168"/>
    </row>
  </sheetData>
  <sheetProtection password="CCEF" sheet="1" selectLockedCells="1"/>
  <mergeCells count="4">
    <mergeCell ref="A1:C1"/>
    <mergeCell ref="D1:F1"/>
    <mergeCell ref="F2:J2"/>
    <mergeCell ref="M1:N2"/>
  </mergeCells>
  <printOptions horizontalCentered="1" verticalCentered="1"/>
  <pageMargins left="0.3937007874015748" right="0.3937007874015748" top="0.3937007874015748" bottom="0.3937007874015748" header="0.4724409448818898" footer="0.4724409448818898"/>
  <pageSetup fitToWidth="2"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zoomScalePageLayoutView="0" workbookViewId="0" topLeftCell="A1">
      <selection activeCell="D2" sqref="D2"/>
    </sheetView>
  </sheetViews>
  <sheetFormatPr defaultColWidth="11.421875" defaultRowHeight="12.75"/>
  <cols>
    <col min="1" max="1" width="8.140625" style="31" bestFit="1" customWidth="1"/>
    <col min="2" max="2" width="44.57421875" style="31" bestFit="1" customWidth="1"/>
    <col min="3" max="3" width="9.28125" style="31" bestFit="1" customWidth="1"/>
    <col min="4" max="4" width="6.57421875" style="31" customWidth="1"/>
    <col min="5" max="5" width="44.57421875" style="31" bestFit="1" customWidth="1"/>
    <col min="6" max="6" width="9.28125" style="31" customWidth="1"/>
    <col min="7" max="7" width="6.57421875" style="31" customWidth="1"/>
    <col min="8" max="8" width="9.00390625" style="31" customWidth="1"/>
    <col min="9" max="16384" width="11.421875" style="31" customWidth="1"/>
  </cols>
  <sheetData>
    <row r="1" spans="1:8" ht="19.5">
      <c r="A1" s="196" t="s">
        <v>91</v>
      </c>
      <c r="B1" s="196"/>
      <c r="C1" s="197" t="s">
        <v>92</v>
      </c>
      <c r="D1" s="197"/>
      <c r="E1" s="69" t="str">
        <f>+Notes!B1&amp;" "&amp;Notes!C1&amp;" "&amp;Notes!Q1</f>
        <v>Local 2008 Le Pin</v>
      </c>
      <c r="F1" s="110">
        <f>+Notes!Y1</f>
        <v>39655</v>
      </c>
      <c r="G1" s="110"/>
      <c r="H1" s="110"/>
    </row>
    <row r="2" spans="1:10" s="70" customFormat="1" ht="30" customHeight="1">
      <c r="A2" s="70" t="s">
        <v>93</v>
      </c>
      <c r="B2" s="71" t="str">
        <f>VLOOKUP(N,Liste_1_an,2)</f>
        <v>TANKA DE LA CERLANGUE</v>
      </c>
      <c r="C2" s="72" t="s">
        <v>9</v>
      </c>
      <c r="D2" s="73">
        <v>2</v>
      </c>
      <c r="E2" s="74" t="str">
        <f>+"Race: "&amp;VLOOKUP(N,Liste_1_an,4)&amp;"   Sexe: "&amp;VLOOKUP(N,Liste_1_an,3)</f>
        <v>Race: POT   Sexe: M</v>
      </c>
      <c r="F2" s="110"/>
      <c r="G2" s="110"/>
      <c r="H2" s="110"/>
      <c r="I2" s="72"/>
      <c r="J2" s="72"/>
    </row>
    <row r="3" spans="5:13" ht="27">
      <c r="E3" s="75" t="s">
        <v>94</v>
      </c>
      <c r="F3" s="76">
        <f>+G10</f>
        <v>40</v>
      </c>
      <c r="G3" s="77"/>
      <c r="H3" s="77"/>
      <c r="I3" s="77"/>
      <c r="J3" s="77"/>
      <c r="K3" s="77"/>
      <c r="L3" s="77"/>
      <c r="M3" s="77"/>
    </row>
    <row r="4" spans="5:13" ht="16.5">
      <c r="E4" s="78" t="s">
        <v>95</v>
      </c>
      <c r="H4" s="77"/>
      <c r="I4" s="77"/>
      <c r="J4" s="77"/>
      <c r="K4" s="77"/>
      <c r="L4" s="77"/>
      <c r="M4" s="77"/>
    </row>
    <row r="5" spans="5:13" ht="21">
      <c r="E5" s="79" t="s">
        <v>96</v>
      </c>
      <c r="F5" s="72">
        <f>VLOOKUP(N,Liste_1_an,22)</f>
        <v>7</v>
      </c>
      <c r="G5" s="80">
        <v>10</v>
      </c>
      <c r="H5" s="77"/>
      <c r="I5" s="77"/>
      <c r="J5" s="77"/>
      <c r="K5" s="77"/>
      <c r="L5" s="77"/>
      <c r="M5" s="77"/>
    </row>
    <row r="6" spans="5:13" ht="21">
      <c r="E6" s="81" t="s">
        <v>97</v>
      </c>
      <c r="F6" s="72">
        <f>VLOOKUP(N,Liste_1_an,23)</f>
        <v>7</v>
      </c>
      <c r="G6" s="80">
        <v>10</v>
      </c>
      <c r="H6" s="77"/>
      <c r="I6" s="77"/>
      <c r="J6" s="77"/>
      <c r="K6" s="77"/>
      <c r="L6" s="77"/>
      <c r="M6" s="77"/>
    </row>
    <row r="7" spans="5:13" ht="21">
      <c r="E7" s="82" t="s">
        <v>98</v>
      </c>
      <c r="F7" s="72"/>
      <c r="H7" s="77"/>
      <c r="I7" s="77"/>
      <c r="J7" s="77"/>
      <c r="K7" s="77"/>
      <c r="L7" s="77"/>
      <c r="M7" s="77"/>
    </row>
    <row r="8" spans="3:9" ht="21">
      <c r="C8" s="77"/>
      <c r="D8" s="77"/>
      <c r="E8" s="79" t="s">
        <v>99</v>
      </c>
      <c r="F8" s="72">
        <f>VLOOKUP(N,Liste_1_an,24)</f>
        <v>7.5</v>
      </c>
      <c r="G8" s="80">
        <v>10</v>
      </c>
      <c r="H8" s="77"/>
      <c r="I8" s="77"/>
    </row>
    <row r="9" spans="3:9" ht="18" customHeight="1">
      <c r="C9" s="77"/>
      <c r="D9" s="77"/>
      <c r="E9" s="81" t="s">
        <v>100</v>
      </c>
      <c r="F9" s="72">
        <f>VLOOKUP(N,Liste_1_an,25)</f>
        <v>7.5</v>
      </c>
      <c r="G9" s="80">
        <v>10</v>
      </c>
      <c r="H9" s="77"/>
      <c r="I9" s="77"/>
    </row>
    <row r="10" spans="3:9" ht="19.5">
      <c r="C10" s="77"/>
      <c r="D10" s="77"/>
      <c r="E10" s="83" t="s">
        <v>101</v>
      </c>
      <c r="F10" s="84">
        <f>SUM(F5:F9)</f>
        <v>29</v>
      </c>
      <c r="G10" s="85">
        <f>SUM(G5:G9)</f>
        <v>40</v>
      </c>
      <c r="H10" s="77"/>
      <c r="I10" s="77"/>
    </row>
    <row r="11" spans="3:9" ht="19.5">
      <c r="C11" s="77"/>
      <c r="D11" s="77"/>
      <c r="E11" s="86"/>
      <c r="F11" s="86"/>
      <c r="G11" s="77"/>
      <c r="H11" s="77"/>
      <c r="I11" s="77"/>
    </row>
    <row r="12" spans="2:9" ht="27">
      <c r="B12" s="75" t="s">
        <v>121</v>
      </c>
      <c r="C12" s="76">
        <f>+D23</f>
        <v>100</v>
      </c>
      <c r="D12" s="77"/>
      <c r="E12" s="87" t="s">
        <v>102</v>
      </c>
      <c r="F12" s="88">
        <f>+G15</f>
        <v>0</v>
      </c>
      <c r="G12" s="87"/>
      <c r="H12" s="77"/>
      <c r="I12" s="77"/>
    </row>
    <row r="13" spans="1:9" ht="21">
      <c r="A13" s="139" t="s">
        <v>103</v>
      </c>
      <c r="B13" s="139"/>
      <c r="C13" s="72">
        <f>VLOOKUP(N,Liste_1_an,11)</f>
        <v>7.5</v>
      </c>
      <c r="D13" s="80">
        <v>10</v>
      </c>
      <c r="E13" s="89" t="s">
        <v>104</v>
      </c>
      <c r="F13" s="90">
        <f>VLOOKUP(N,Liste_1_an,27)</f>
        <v>0</v>
      </c>
      <c r="G13" s="91">
        <v>10</v>
      </c>
      <c r="H13" s="77"/>
      <c r="I13" s="77"/>
    </row>
    <row r="14" spans="1:9" ht="21">
      <c r="A14" s="139" t="s">
        <v>105</v>
      </c>
      <c r="B14" s="139"/>
      <c r="C14" s="72">
        <f>VLOOKUP(N,Liste_1_an,12)</f>
        <v>6</v>
      </c>
      <c r="D14" s="80">
        <v>10</v>
      </c>
      <c r="E14" s="89" t="s">
        <v>106</v>
      </c>
      <c r="F14" s="90">
        <f>VLOOKUP(N,Liste_1_an,27)</f>
        <v>0</v>
      </c>
      <c r="G14" s="91">
        <v>10</v>
      </c>
      <c r="H14" s="77"/>
      <c r="I14" s="77"/>
    </row>
    <row r="15" spans="1:9" ht="21">
      <c r="A15" s="139" t="s">
        <v>107</v>
      </c>
      <c r="B15" s="139"/>
      <c r="C15" s="72">
        <f>VLOOKUP(N,Liste_1_an,13)</f>
        <v>6.5</v>
      </c>
      <c r="D15" s="80">
        <v>10</v>
      </c>
      <c r="E15" s="92" t="s">
        <v>101</v>
      </c>
      <c r="F15" s="93">
        <f>SUM(F13:F14)</f>
        <v>0</v>
      </c>
      <c r="G15" s="94">
        <f>IF(F15&gt;0,SUM(G13:G14),0)</f>
        <v>0</v>
      </c>
      <c r="H15" s="77"/>
      <c r="I15" s="77"/>
    </row>
    <row r="16" spans="1:9" ht="21">
      <c r="A16" s="139" t="s">
        <v>108</v>
      </c>
      <c r="B16" s="139"/>
      <c r="C16" s="72">
        <f>VLOOKUP(N,Liste_1_an,14)</f>
        <v>7</v>
      </c>
      <c r="D16" s="80">
        <v>10</v>
      </c>
      <c r="H16" s="77"/>
      <c r="I16" s="77"/>
    </row>
    <row r="17" spans="1:9" ht="21">
      <c r="A17" s="139" t="s">
        <v>109</v>
      </c>
      <c r="B17" s="139"/>
      <c r="C17" s="72">
        <f>VLOOKUP(N,Liste_1_an,15)</f>
        <v>7</v>
      </c>
      <c r="D17" s="80">
        <v>10</v>
      </c>
      <c r="E17" s="86"/>
      <c r="F17" s="86"/>
      <c r="G17" s="77"/>
      <c r="H17" s="77"/>
      <c r="I17" s="77"/>
    </row>
    <row r="18" spans="1:9" ht="21">
      <c r="A18" s="139" t="s">
        <v>110</v>
      </c>
      <c r="B18" s="139"/>
      <c r="C18" s="72">
        <f>VLOOKUP(N,Liste_1_an,16)</f>
        <v>6.5</v>
      </c>
      <c r="D18" s="80">
        <v>10</v>
      </c>
      <c r="E18" s="67" t="s">
        <v>111</v>
      </c>
      <c r="F18" s="86"/>
      <c r="G18" s="77"/>
      <c r="H18" s="77"/>
      <c r="I18" s="77"/>
    </row>
    <row r="19" spans="1:9" ht="21">
      <c r="A19" s="139" t="s">
        <v>112</v>
      </c>
      <c r="B19" s="139"/>
      <c r="C19" s="72">
        <f>VLOOKUP(N,Liste_1_an,17)</f>
        <v>7</v>
      </c>
      <c r="D19" s="80">
        <v>10</v>
      </c>
      <c r="E19" s="68" t="s">
        <v>113</v>
      </c>
      <c r="F19" s="95" t="s">
        <v>114</v>
      </c>
      <c r="G19" s="96">
        <f>VLOOKUP(N,Liste_1_an,30)</f>
        <v>0</v>
      </c>
      <c r="H19" s="77"/>
      <c r="I19" s="77"/>
    </row>
    <row r="20" spans="1:9" ht="21.75" thickBot="1">
      <c r="A20" s="139" t="s">
        <v>115</v>
      </c>
      <c r="B20" s="139"/>
      <c r="C20" s="72">
        <f>VLOOKUP(N,Liste_1_an,18)</f>
        <v>7</v>
      </c>
      <c r="D20" s="80">
        <v>10</v>
      </c>
      <c r="F20" s="67"/>
      <c r="G20" s="77"/>
      <c r="H20" s="77"/>
      <c r="I20" s="77"/>
    </row>
    <row r="21" spans="1:9" ht="21.75" thickBot="1">
      <c r="A21" s="114" t="s">
        <v>116</v>
      </c>
      <c r="B21" s="114"/>
      <c r="C21" s="72">
        <f>VLOOKUP(N,Liste_1_an,19)</f>
        <v>16</v>
      </c>
      <c r="D21" s="97">
        <v>20</v>
      </c>
      <c r="E21" s="98" t="s">
        <v>117</v>
      </c>
      <c r="F21" s="99">
        <f>+C23+F10+F15-G19</f>
        <v>100.5</v>
      </c>
      <c r="G21" s="100">
        <f>+D23+G10+G15</f>
        <v>140</v>
      </c>
      <c r="H21" s="77"/>
      <c r="I21" s="77"/>
    </row>
    <row r="22" spans="1:9" ht="19.5" customHeight="1" thickBot="1">
      <c r="A22" s="113" t="s">
        <v>118</v>
      </c>
      <c r="B22" s="113"/>
      <c r="C22" s="86" t="s">
        <v>119</v>
      </c>
      <c r="D22" s="72">
        <f>VLOOKUP(N,Liste_1_an,20)</f>
        <v>1</v>
      </c>
      <c r="G22" s="102"/>
      <c r="H22" s="77"/>
      <c r="I22" s="77"/>
    </row>
    <row r="23" spans="1:9" ht="20.25" thickBot="1">
      <c r="A23" s="111" t="s">
        <v>101</v>
      </c>
      <c r="B23" s="112"/>
      <c r="C23" s="84">
        <f>SUM(C13:C21)+D22</f>
        <v>71.5</v>
      </c>
      <c r="D23" s="103">
        <f>SUM(D13:D21)</f>
        <v>100</v>
      </c>
      <c r="E23" s="98" t="s">
        <v>122</v>
      </c>
      <c r="F23" s="104">
        <f>+F21/(G21/20)</f>
        <v>14.357142857142858</v>
      </c>
      <c r="G23" s="105">
        <v>20</v>
      </c>
      <c r="H23" s="77"/>
      <c r="I23" s="77"/>
    </row>
    <row r="24" spans="1:9" ht="19.5">
      <c r="A24" s="106"/>
      <c r="B24" s="101"/>
      <c r="C24" s="77"/>
      <c r="D24" s="77"/>
      <c r="H24" s="77"/>
      <c r="I24" s="77"/>
    </row>
  </sheetData>
  <sheetProtection password="CCEF" sheet="1" objects="1" scenarios="1" selectLockedCells="1"/>
  <mergeCells count="14">
    <mergeCell ref="A23:B23"/>
    <mergeCell ref="A13:B13"/>
    <mergeCell ref="A18:B18"/>
    <mergeCell ref="A19:B19"/>
    <mergeCell ref="A14:B14"/>
    <mergeCell ref="A15:B15"/>
    <mergeCell ref="A22:B22"/>
    <mergeCell ref="A21:B21"/>
    <mergeCell ref="A1:B1"/>
    <mergeCell ref="C1:D1"/>
    <mergeCell ref="A20:B20"/>
    <mergeCell ref="F1:H2"/>
    <mergeCell ref="A16:B16"/>
    <mergeCell ref="A17:B17"/>
  </mergeCells>
  <printOptions horizontalCentered="1" verticalCentered="1"/>
  <pageMargins left="0.3937007874015748" right="0.3937007874015748" top="0.4724409448818898" bottom="0.5118110236220472" header="0.4724409448818898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CP</cp:lastModifiedBy>
  <cp:lastPrinted>2008-07-25T18:57:34Z</cp:lastPrinted>
  <dcterms:created xsi:type="dcterms:W3CDTF">2008-07-24T12:59:05Z</dcterms:created>
  <dcterms:modified xsi:type="dcterms:W3CDTF">2008-07-28T05:43:48Z</dcterms:modified>
  <cp:category/>
  <cp:version/>
  <cp:contentType/>
  <cp:contentStatus/>
</cp:coreProperties>
</file>