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345" windowWidth="13800" windowHeight="8445" activeTab="3"/>
  </bookViews>
  <sheets>
    <sheet name="Notes" sheetId="1" r:id="rId1"/>
    <sheet name="Classements" sheetId="2" r:id="rId2"/>
    <sheet name="Par jury" sheetId="3" r:id="rId3"/>
    <sheet name="Fiche 3 ans" sheetId="4" r:id="rId4"/>
  </sheets>
  <externalReferences>
    <externalReference r:id="rId7"/>
  </externalReferences>
  <definedNames>
    <definedName name="Allures">'Notes'!$AA$4:$AC$44</definedName>
    <definedName name="_xlnm.Print_Titles" localSheetId="1">'Classements'!$1:$3</definedName>
    <definedName name="_xlnm.Print_Titles" localSheetId="0">'Notes'!$2:$3</definedName>
    <definedName name="Liste_3_ans">'Notes'!$4:$47</definedName>
    <definedName name="Modèle">'Notes'!$K$4:$T$44</definedName>
    <definedName name="N">'Fiche 3 ans'!$D$2</definedName>
    <definedName name="N_5">#REF!</definedName>
    <definedName name="Obstacle">'Notes'!$V$4:$Y$44</definedName>
    <definedName name="Pelotons">#REF!</definedName>
    <definedName name="Pénalité">'Notes'!$AE$4:$AE$44</definedName>
    <definedName name="Poneys">'Notes'!$B$4:$J$44</definedName>
    <definedName name="Propriétaire">'Notes'!$F$4:$J$44</definedName>
    <definedName name="_xlnm.Print_Area" localSheetId="1">'Classements'!$A:$N</definedName>
    <definedName name="_xlnm.Print_Area" localSheetId="3">'Fiche 3 ans'!$A$1:$H$25</definedName>
    <definedName name="_xlnm.Print_Area" localSheetId="0">'Notes'!$A$1:$AF$47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3" authorId="0">
      <text>
        <r>
          <rPr>
            <b/>
            <sz val="12"/>
            <color indexed="17"/>
            <rFont val="Comic Sans MS"/>
            <family val="4"/>
          </rPr>
          <t xml:space="preserve">Pour préparer un Concours
</t>
        </r>
        <r>
          <rPr>
            <sz val="12"/>
            <color indexed="8"/>
            <rFont val="Comic Sans MS"/>
            <family val="4"/>
          </rPr>
          <t xml:space="preserve">Effacer les Colonnes variables: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color indexed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Poneys</t>
        </r>
        <r>
          <rPr>
            <sz val="12"/>
            <color indexed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 "</t>
        </r>
        <r>
          <rPr>
            <b/>
            <sz val="12"/>
            <color indexed="54"/>
            <rFont val="Comic Sans MS"/>
            <family val="4"/>
          </rPr>
          <t>Obstacle</t>
        </r>
        <r>
          <rPr>
            <b/>
            <sz val="12"/>
            <color indexed="12"/>
            <rFont val="Comic Sans MS"/>
            <family val="4"/>
          </rPr>
          <t>" 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Modèle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Allures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 xml:space="preserve">Suppr
F5 Double CLIC </t>
        </r>
        <r>
          <rPr>
            <b/>
            <sz val="12"/>
            <color indexed="54"/>
            <rFont val="Comic Sans MS"/>
            <family val="4"/>
          </rPr>
          <t>"Pénalité"</t>
        </r>
        <r>
          <rPr>
            <b/>
            <sz val="12"/>
            <color indexed="12"/>
            <rFont val="Comic Sans MS"/>
            <family val="4"/>
          </rPr>
          <t xml:space="preserve"> Suppr
</t>
        </r>
      </text>
    </comment>
  </commentList>
</comments>
</file>

<file path=xl/sharedStrings.xml><?xml version="1.0" encoding="utf-8"?>
<sst xmlns="http://schemas.openxmlformats.org/spreadsheetml/2006/main" count="946" uniqueCount="351">
  <si>
    <t>Local</t>
  </si>
  <si>
    <t>3 ans</t>
  </si>
  <si>
    <t>LE PIN AU HARAS</t>
  </si>
  <si>
    <t>Pelotons</t>
  </si>
  <si>
    <t>CONCOURS D'ELEVAGE</t>
  </si>
  <si>
    <t>PRECISIONS</t>
  </si>
  <si>
    <t>MODELE</t>
  </si>
  <si>
    <t>OBSTACLE</t>
  </si>
  <si>
    <t>ALLURES</t>
  </si>
  <si>
    <t>PONEY</t>
  </si>
  <si>
    <t>N°</t>
  </si>
  <si>
    <t>Nom</t>
  </si>
  <si>
    <t>Section</t>
  </si>
  <si>
    <t>Race</t>
  </si>
  <si>
    <t>Taille</t>
  </si>
  <si>
    <t>PROPRIETAIRE</t>
  </si>
  <si>
    <t>ADRESSE</t>
  </si>
  <si>
    <t>NAISSEUR</t>
  </si>
  <si>
    <t>ADRESSE NAISSEUR</t>
  </si>
  <si>
    <t>Cavalier</t>
  </si>
  <si>
    <t xml:space="preserve">Tête et encolure </t>
  </si>
  <si>
    <t xml:space="preserve">Epaule, bras </t>
  </si>
  <si>
    <t xml:space="preserve">Garrot, dos, rein </t>
  </si>
  <si>
    <t xml:space="preserve">Croupe et cuisse </t>
  </si>
  <si>
    <t xml:space="preserve">Profondeur, épaisseur </t>
  </si>
  <si>
    <t>Antérieurs (aplombs, solidité, épaisseur)</t>
  </si>
  <si>
    <t>Postérieurs (aplombs, solidité, épaisseur)</t>
  </si>
  <si>
    <t xml:space="preserve">Tissus, état </t>
  </si>
  <si>
    <t>Harmonie générale  /20</t>
  </si>
  <si>
    <t>TOTAL  MODÈLE / 50</t>
  </si>
  <si>
    <t xml:space="preserve">Equilibre, Abord </t>
  </si>
  <si>
    <t xml:space="preserve">Force et couverture </t>
  </si>
  <si>
    <t xml:space="preserve">Style et trajectoire </t>
  </si>
  <si>
    <t xml:space="preserve">Respect et franchise </t>
  </si>
  <si>
    <t>TOTAL  OBSTACLE / 20</t>
  </si>
  <si>
    <t xml:space="preserve">Pas </t>
  </si>
  <si>
    <t xml:space="preserve">Trot </t>
  </si>
  <si>
    <t xml:space="preserve">Galop </t>
  </si>
  <si>
    <t>TOTAL ALLURES / 30</t>
  </si>
  <si>
    <t>Pénalité</t>
  </si>
  <si>
    <t>TOTAL GENERAL DES 3 TESTS / 100</t>
  </si>
  <si>
    <t>Sexe</t>
  </si>
  <si>
    <t>Père</t>
  </si>
  <si>
    <t>Mère</t>
  </si>
  <si>
    <t>Taille Déclarée</t>
  </si>
  <si>
    <t xml:space="preserve">Section après la toise </t>
  </si>
  <si>
    <t>SILEX DU BOCAGE</t>
  </si>
  <si>
    <t>M C</t>
  </si>
  <si>
    <t>PFS</t>
  </si>
  <si>
    <t>M. MARCEL CLAUDE BAZIN</t>
  </si>
  <si>
    <t>50 COULOUVRAY BOISBENATRE</t>
  </si>
  <si>
    <t>M. BAZIN MARCEL CLAUDE</t>
  </si>
  <si>
    <t>50670 COULOUVRAY BOISBENATRE</t>
  </si>
  <si>
    <t>MLLE EMILIE GALLET</t>
  </si>
  <si>
    <t>M</t>
  </si>
  <si>
    <t>NAJISCO D'HARYNS (PFS)</t>
  </si>
  <si>
    <t xml:space="preserve">
ELISA DU BOCAGE (PFS) Par EPONA DOMINO (WB)</t>
  </si>
  <si>
    <t>SALTO DU BOCAGE</t>
  </si>
  <si>
    <t>WB</t>
  </si>
  <si>
    <t>MLLE SOPHIE BALOCHE</t>
  </si>
  <si>
    <t>HONDSRUG RASPOETIN(NL WB)</t>
  </si>
  <si>
    <t xml:space="preserve">
EPONA DU BOCAGE (WB) Par 'T YZERHOF OTHELLO(BE) (WB)</t>
  </si>
  <si>
    <t>SIROCCO DU GLANON</t>
  </si>
  <si>
    <t>M D</t>
  </si>
  <si>
    <t>NF</t>
  </si>
  <si>
    <t>M. ALAIN MAUDUIT</t>
  </si>
  <si>
    <t>M. MAUDUIT ALAIN</t>
  </si>
  <si>
    <t>MLLE VIRGINIE MAUDUIT</t>
  </si>
  <si>
    <t>IDEAL DE COIFFERIE (NF)</t>
  </si>
  <si>
    <t xml:space="preserve">
FREE FLYING (NF) Par VAINQUEUR DU BISON (NF)</t>
  </si>
  <si>
    <t>SAPHIR DU BUAT</t>
  </si>
  <si>
    <t>S.C.E.A. D' ORLOV</t>
  </si>
  <si>
    <t>61 MESSEI</t>
  </si>
  <si>
    <t>M. BISSON CLAUDE</t>
  </si>
  <si>
    <t>61430 ATHIS DE L ORNE</t>
  </si>
  <si>
    <t>GABI (PFS)</t>
  </si>
  <si>
    <t xml:space="preserve">
LUCIA DES ISLOTS (PFS) Par ADORO AL MAURY (AR)</t>
  </si>
  <si>
    <t>SINNDAR DU LUOT</t>
  </si>
  <si>
    <t>CO</t>
  </si>
  <si>
    <t>MLLE BERANGERE MOUROUX</t>
  </si>
  <si>
    <t>50 ST LO</t>
  </si>
  <si>
    <t>S.C.E.A. ELEVAGE DULUOT</t>
  </si>
  <si>
    <t>50870 LE LUOT</t>
  </si>
  <si>
    <t>THUNDER DU BLIN (CO)</t>
  </si>
  <si>
    <t xml:space="preserve">
VINCA II (CO) Par I DES CARTES (CO)</t>
  </si>
  <si>
    <t>SISKY D'ISKY</t>
  </si>
  <si>
    <t>MME ANNE-MARIE DUCHEMIN</t>
  </si>
  <si>
    <t>61 LARCHAMP</t>
  </si>
  <si>
    <t>MME DUCHEMIN ANNE-MARIE</t>
  </si>
  <si>
    <t>61800 LARCHAMP</t>
  </si>
  <si>
    <t>Cav1</t>
  </si>
  <si>
    <t xml:space="preserve">
ORGENZA D'ISKY (PFS) Par PANAMA DU CASSOU (AR)</t>
  </si>
  <si>
    <t>SPEED BOY D'ISKY</t>
  </si>
  <si>
    <t>Cav2</t>
  </si>
  <si>
    <t xml:space="preserve">
ECUYERE (PO) Par INDRA REBEL(IE) (CO)</t>
  </si>
  <si>
    <t>SORENTE</t>
  </si>
  <si>
    <t>M. DUMAINE MICHEL</t>
  </si>
  <si>
    <t>61440 MESSEI</t>
  </si>
  <si>
    <t>FRICOTIN (CO)</t>
  </si>
  <si>
    <t xml:space="preserve">
HYDROMEL DU DESERT (PO) Par ARLEQUIN DE MESCAM (CO)</t>
  </si>
  <si>
    <t>SONLEADERSHIP</t>
  </si>
  <si>
    <t>M. LUDOVIC BURNOUF</t>
  </si>
  <si>
    <t>50 HYENVILLE</t>
  </si>
  <si>
    <t>M. BURNOUF LUDOVIC</t>
  </si>
  <si>
    <t>50660 HYENVILLE</t>
  </si>
  <si>
    <t>LEADERSHIP (CO)</t>
  </si>
  <si>
    <t xml:space="preserve">
JASMINE DES PREAUX (PFS) Par TONNERRE D'ANGRIE (PFS)</t>
  </si>
  <si>
    <t>STAR DE LA LANDE</t>
  </si>
  <si>
    <t>WILLOWAY GOOD AS GOLD(GB NF)</t>
  </si>
  <si>
    <t xml:space="preserve">
JORANE III (PFS) Par CAPRICE DE LASELLE (PFS)</t>
  </si>
  <si>
    <t>SHANNON BOY DE L'EST</t>
  </si>
  <si>
    <t>M. VINCENT BICHON</t>
  </si>
  <si>
    <t>50 PONTORSON</t>
  </si>
  <si>
    <t>M. BICHON VINCENT</t>
  </si>
  <si>
    <t>50170 PONTORSON</t>
  </si>
  <si>
    <t>GALWAY DE LA DIVE (CO)</t>
  </si>
  <si>
    <t xml:space="preserve">
ELTON GIRL (CO) Par LUSTY (CO)</t>
  </si>
  <si>
    <t>SKADI D'ORLOV</t>
  </si>
  <si>
    <t>S.C.E.A. D'ORLOV</t>
  </si>
  <si>
    <t>JERRY LEE DE LACHEM (WD)</t>
  </si>
  <si>
    <t xml:space="preserve">
HIOWA D'ORLOV (PO) Par ARLEQUIN DE MESCAM (CO)</t>
  </si>
  <si>
    <t>SEXY BOY DU ROUTHOU</t>
  </si>
  <si>
    <t>M. DUBOURG PASCAL</t>
  </si>
  <si>
    <t>50570 LE MESNIL EURY</t>
  </si>
  <si>
    <t xml:space="preserve">
UPSALINE (PFS) Par IRAK E (SFA)</t>
  </si>
  <si>
    <t>SIAM D'ECOUVES</t>
  </si>
  <si>
    <t>M E</t>
  </si>
  <si>
    <t>MME ANNE-MARIE ROMET</t>
  </si>
  <si>
    <t>61 ALENCON</t>
  </si>
  <si>
    <t>MME ROMET ANNE-MARIE</t>
  </si>
  <si>
    <t>61000 ALENCON</t>
  </si>
  <si>
    <t>MLLE EMILIE LEVERRIER</t>
  </si>
  <si>
    <t>LINARO(DE POET)</t>
  </si>
  <si>
    <t xml:space="preserve">
MUSCARI D'ECOUVES (PFS) Par SIHAWAN (AR)</t>
  </si>
  <si>
    <t>SAVEOL DU BOCAGE</t>
  </si>
  <si>
    <t>H&amp;F B</t>
  </si>
  <si>
    <t>DA</t>
  </si>
  <si>
    <t>M. GREGOIRE BUISINE</t>
  </si>
  <si>
    <t>61 MARDILLY</t>
  </si>
  <si>
    <t>DORIANE</t>
  </si>
  <si>
    <t>F</t>
  </si>
  <si>
    <t>TEIGNHEAD KING OF CLUBS(GB DA)</t>
  </si>
  <si>
    <t xml:space="preserve">
ETHEL OF RAIGNIERE (DA) Par PIM'S DE LA SCARPE (DA)</t>
  </si>
  <si>
    <t>SAVANE DU BOSQUE</t>
  </si>
  <si>
    <t>LAND</t>
  </si>
  <si>
    <t>M. ARNAUD BONVALET</t>
  </si>
  <si>
    <t>27 BERTHOUVILLE</t>
  </si>
  <si>
    <t>MLLE MORAUD CAROLE</t>
  </si>
  <si>
    <t>28250 DIGNY</t>
  </si>
  <si>
    <t>MLLE CHARLENE DUVEY</t>
  </si>
  <si>
    <t>FIRST LANDAIS (LAND)</t>
  </si>
  <si>
    <t xml:space="preserve">
KARMALANDE (LAND) Par VITE FAIT BIENFAIT (LAND)</t>
  </si>
  <si>
    <t>SPECIMEN RISLOIS</t>
  </si>
  <si>
    <t>H&amp;F C</t>
  </si>
  <si>
    <t>MME BONVALET GWENOLA</t>
  </si>
  <si>
    <t>27800 BERTHOUVILLE</t>
  </si>
  <si>
    <t>H</t>
  </si>
  <si>
    <t>DAMIANT DE L'OISON (NF)</t>
  </si>
  <si>
    <t xml:space="preserve">
FANETT DES ETANGS (NF) Par JOLLY DES IFS (NF)</t>
  </si>
  <si>
    <t>SITTELLE DE TASSINE</t>
  </si>
  <si>
    <t>M. CLEMENT HERVIEU</t>
  </si>
  <si>
    <t>27 BEAUMONTEL</t>
  </si>
  <si>
    <t>M. HERVIEU CLEMENT</t>
  </si>
  <si>
    <t>27170 BEAUMONTEL</t>
  </si>
  <si>
    <t>MME GWENOLA BONVALET</t>
  </si>
  <si>
    <t>VINCI DU LOGIS (WB)</t>
  </si>
  <si>
    <t xml:space="preserve">
ACTRICE DU LOGIS (WB) Par SCOTCH DE BRUNEVAL (WB)</t>
  </si>
  <si>
    <t>SYSKA DE BERE</t>
  </si>
  <si>
    <t>M. THIERRY SIMON</t>
  </si>
  <si>
    <t>44 CHATEAUBRIANT</t>
  </si>
  <si>
    <t>M. SIMON THIERRY</t>
  </si>
  <si>
    <t>44110 CHATEAUBRIANT</t>
  </si>
  <si>
    <t>MLLE SEGOLENE POIRIER</t>
  </si>
  <si>
    <t>KANTJE'S RONALDO(NL NF)</t>
  </si>
  <si>
    <t xml:space="preserve">
ITI DE LA COURRELAIES (NF) Par RED GLORY DELAREBOURSIERE(GB) (NF)</t>
  </si>
  <si>
    <t>STRIKE DOUCE</t>
  </si>
  <si>
    <t>MLLE BROEKARTS MURIEL</t>
  </si>
  <si>
    <t>14140 LE MESNIL DURAND</t>
  </si>
  <si>
    <t xml:space="preserve">
DOUCE DES ETANGS (NF) Par JOLLY DES IFS (NF)</t>
  </si>
  <si>
    <t>SURPRISE</t>
  </si>
  <si>
    <t>M. LEBRETON RAYMOND</t>
  </si>
  <si>
    <t>50420 TESSY SUR VIRE</t>
  </si>
  <si>
    <t>RICKY IV (CO)</t>
  </si>
  <si>
    <t xml:space="preserve">
ISICE DE LA MAZURE (PO) Par URIEL DE NEUVILLE (CO)</t>
  </si>
  <si>
    <t>SHADOW DU BOSQUE</t>
  </si>
  <si>
    <t xml:space="preserve">
PALMIRA (ONCP) Par </t>
  </si>
  <si>
    <t>SIBERIE D'ALFABEL</t>
  </si>
  <si>
    <t>M. SEBASTIEN MAILLET</t>
  </si>
  <si>
    <t>61 LA LANDE SUR EURE</t>
  </si>
  <si>
    <t>MME CRESPEL ISABELLE</t>
  </si>
  <si>
    <t>41600 SOUVIGNY EN SOLOGNE</t>
  </si>
  <si>
    <t>MME CHRISTELLE MAILLET</t>
  </si>
  <si>
    <t>VANDALE DAF (CO)</t>
  </si>
  <si>
    <t xml:space="preserve">
VISION III (CSSF) Par JOAD (AA)</t>
  </si>
  <si>
    <t>SWEET MOMENT SQUARE</t>
  </si>
  <si>
    <t>H&amp;F D</t>
  </si>
  <si>
    <t>PO</t>
  </si>
  <si>
    <t>MME AGNES BUISINE</t>
  </si>
  <si>
    <t>M. BUISINE GREGOIRE</t>
  </si>
  <si>
    <t>61230 MARDILLY</t>
  </si>
  <si>
    <t>GABIN</t>
  </si>
  <si>
    <t>COCUM THUNDER BOY(GB CO)</t>
  </si>
  <si>
    <t xml:space="preserve">
DIS MOI OUI SQUARE (PFS) Par TIPSY DE SULLY (PFS)</t>
  </si>
  <si>
    <t>SATURNIN</t>
  </si>
  <si>
    <t>E.A.R.L. DU MILON</t>
  </si>
  <si>
    <t>27 BERNAY</t>
  </si>
  <si>
    <t>M. DESMET LAURENT</t>
  </si>
  <si>
    <t>02300 OGNES</t>
  </si>
  <si>
    <t>M BENOIT GUERIN</t>
  </si>
  <si>
    <t>GALIENNY D'HARYNS (PFS)</t>
  </si>
  <si>
    <t xml:space="preserve">
SANDIE DU MONTMAIN (PFS) Par PANDI(NL) (AR)</t>
  </si>
  <si>
    <t>STELLA DE BERE</t>
  </si>
  <si>
    <t>HIRAM DU ROC (PFS)</t>
  </si>
  <si>
    <t xml:space="preserve">
COLOMBE V (PFS) Par BOGDAN DE NAUTIAC (AR)</t>
  </si>
  <si>
    <t>SAMBA DU VERRON</t>
  </si>
  <si>
    <t>MLLE SOPHIE DELPORTE</t>
  </si>
  <si>
    <t>14 VICTOT PONTFOL</t>
  </si>
  <si>
    <t>MLLE DELPORTE SOPHIE</t>
  </si>
  <si>
    <t>14430 VICTOT PONTFOL</t>
  </si>
  <si>
    <t>GENTLE DANCER(IE CO)</t>
  </si>
  <si>
    <t xml:space="preserve">
IMPALA DE ST HYMER (PFS) Par DON JUAN V (CO)</t>
  </si>
  <si>
    <t>SAGA DU VERRON</t>
  </si>
  <si>
    <t>ALEXIS DE RUSSE</t>
  </si>
  <si>
    <t xml:space="preserve">
JAVA DU VERRON (CO) Par DON JUAN V (CO)</t>
  </si>
  <si>
    <t>SALADIN TROIDES</t>
  </si>
  <si>
    <t>OC</t>
  </si>
  <si>
    <t>M. AHMED DAOUDI</t>
  </si>
  <si>
    <t>72 ST PAUL LE GAULTIER</t>
  </si>
  <si>
    <t>M. DAOUDI AHMED</t>
  </si>
  <si>
    <t>72130 ST PAUL LE GAULTIER</t>
  </si>
  <si>
    <t>MLLE INES DAOUDI</t>
  </si>
  <si>
    <t xml:space="preserve">
GAIA BES BOULIERES (TF) Par URANUS D'ODYSSEE (TF)</t>
  </si>
  <si>
    <t>SAHEL DES BOSSEBERTS</t>
  </si>
  <si>
    <t>M. JEAN-PAUL FOUREAU</t>
  </si>
  <si>
    <t>27 ST PIERRE DE CORMEILLES</t>
  </si>
  <si>
    <t>M. FOUREAU JEAN-PAUL</t>
  </si>
  <si>
    <t>27260 ST PIERRE DE CORMEILLES</t>
  </si>
  <si>
    <t>MITCHOU DOMAIN (PFS)</t>
  </si>
  <si>
    <t xml:space="preserve">
ENERGIE (OITP) Par </t>
  </si>
  <si>
    <t>SIGNEE FURAX DU PENA</t>
  </si>
  <si>
    <t>MME MAILLET CHRISTELLE</t>
  </si>
  <si>
    <t>61290 LA LANDE SUR EURE</t>
  </si>
  <si>
    <t xml:space="preserve">
ENA(AT) (HAF) Par STRUMER 1318(AT) (HAF)</t>
  </si>
  <si>
    <t>SAMBA DU MILON</t>
  </si>
  <si>
    <t>E.A.R.L. DU
MILON</t>
  </si>
  <si>
    <t>27300 BERNAY</t>
  </si>
  <si>
    <t>MME NINA DEBROISE</t>
  </si>
  <si>
    <t>MACKY (CO)</t>
  </si>
  <si>
    <t xml:space="preserve">
DIVA DE GOUTELLON (CO) Par NAZEEL DARLING (CO)</t>
  </si>
  <si>
    <t>SEDILLE DE BRIMBELLES</t>
  </si>
  <si>
    <t>M. JEAN-CHARLES THIBAUT</t>
  </si>
  <si>
    <t>M. THIBAUT JEAN-CHARLES</t>
  </si>
  <si>
    <t xml:space="preserve">
VOYELLE DU RUERE (CO) Par ISLAND EARL(IE) (CO)</t>
  </si>
  <si>
    <t>SAPHIR DES MAUVIS</t>
  </si>
  <si>
    <t>MME MELANIE VIVANT</t>
  </si>
  <si>
    <t>61 MARCHEMAISONS</t>
  </si>
  <si>
    <t>MME D'APRIGNY ANNIE</t>
  </si>
  <si>
    <t>50160 TORIGNI SUR VIRE</t>
  </si>
  <si>
    <t>MLLE CHRISTELLE GROSEAU</t>
  </si>
  <si>
    <t>UHLAN DES ETANGS (NF)</t>
  </si>
  <si>
    <t xml:space="preserve">
WILLOWAY TIKKA(GB) (NF) Par PEVERIL PEPPERCORN(GB) (NF)</t>
  </si>
  <si>
    <t>STELLA DES MAUVIS</t>
  </si>
  <si>
    <t>MME ANNIE D' APRIGNY</t>
  </si>
  <si>
    <t>50 TORIGNI SUR VIRE</t>
  </si>
  <si>
    <t xml:space="preserve">
WILLOWAY NIGHTIME(GB) (NF) Par PEVERIL PETER PIPER(GB) (NF)</t>
  </si>
  <si>
    <t>SAYAH DE FAISE</t>
  </si>
  <si>
    <t>M. KEVIN CUMUNEL</t>
  </si>
  <si>
    <t>M. CUMUNEL KEVIN</t>
  </si>
  <si>
    <t>50000 ST LO</t>
  </si>
  <si>
    <t>MME KARINE CUMUNEL</t>
  </si>
  <si>
    <t xml:space="preserve">
FAISE (DSA) Par ASTI (AR)</t>
  </si>
  <si>
    <t>SIBELLE DE LA ROCHE</t>
  </si>
  <si>
    <t>DSA</t>
  </si>
  <si>
    <t>MME HAMEL MARIE CHANTAL</t>
  </si>
  <si>
    <t>50520 REFFUVEILLE</t>
  </si>
  <si>
    <t>CHAMPI (AR)</t>
  </si>
  <si>
    <t xml:space="preserve">
FELINE DE LA ROCHE (CS) Par VIS VERSA (AA)</t>
  </si>
  <si>
    <t>SOINIE DE MONTIEGE</t>
  </si>
  <si>
    <t>M. PAUL LEROYER</t>
  </si>
  <si>
    <t>53 CHANGE</t>
  </si>
  <si>
    <t>M. LE MOULLEC GEORGES</t>
  </si>
  <si>
    <t>53250 ST AIGNAN DE COUPTRAIN</t>
  </si>
  <si>
    <t>MME REGINE LE MOULEC</t>
  </si>
  <si>
    <t xml:space="preserve">
CHIPIE DE MONTIEGE (PFS) Par FORBAN DE RAVARY (CO)</t>
  </si>
  <si>
    <t>SUNNY DE MONTIEGE</t>
  </si>
  <si>
    <t>G.A.E.C. DE MONTIEGE</t>
  </si>
  <si>
    <t>53 ST AIGNAN DE COUPTRAIN</t>
  </si>
  <si>
    <t>G.A.E.C. DE
MONTIEGE</t>
  </si>
  <si>
    <t>MLLE JUSTINE COURTEMANCHE</t>
  </si>
  <si>
    <t xml:space="preserve">
JENNY DE CHATELAIN (PFS) Par RAMSES DESANGHOUES (PFS)</t>
  </si>
  <si>
    <t>SIRENE BABIERE</t>
  </si>
  <si>
    <t>MME CATHERINE HOORELBEKE</t>
  </si>
  <si>
    <t>61 CISAI ST AUBIN</t>
  </si>
  <si>
    <t>MME DOGUET JOCELYNE</t>
  </si>
  <si>
    <t>72170 PIACE</t>
  </si>
  <si>
    <t>MLLE MAELLE HOORELBEKE</t>
  </si>
  <si>
    <t>EMIR DE VILLEE (PFS)</t>
  </si>
  <si>
    <t xml:space="preserve">
MYRTILLE DU GASSEAU (PO) Par GLENREE DE L'AULNE (CO)</t>
  </si>
  <si>
    <t>SIGIRIYA DU COSTIL</t>
  </si>
  <si>
    <t>M. NICOD GERARD</t>
  </si>
  <si>
    <t>92600 ASNIERES SUR SEINE</t>
  </si>
  <si>
    <t>CYRANO PONDI (CO)</t>
  </si>
  <si>
    <t xml:space="preserve">
DIVINE ROCQ (PFS) Par BLAISE (AR)</t>
  </si>
  <si>
    <t>STARDUST SAINT ROCH</t>
  </si>
  <si>
    <t>M. JEAN-LUC CLAIRE</t>
  </si>
  <si>
    <t>50 MARTIGNY</t>
  </si>
  <si>
    <t>M. CLAIRE JEAN-LUC</t>
  </si>
  <si>
    <t>50600 MARTIGNY</t>
  </si>
  <si>
    <t>CASPER(NL NRPS)</t>
  </si>
  <si>
    <t xml:space="preserve">
BRASILIA ST MARTIN (PFS) Par QUARTZ IV (PFS)</t>
  </si>
  <si>
    <t>SALIMA DU CITRUS</t>
  </si>
  <si>
    <t>TF</t>
  </si>
  <si>
    <t>ECURIE DU
CITRUS</t>
  </si>
  <si>
    <t>78140 VELIZY VILLACOUBLAY</t>
  </si>
  <si>
    <t>CYGNUS D'ODYSSEE (TF)</t>
  </si>
  <si>
    <t xml:space="preserve">
IDEALE (TF) Par TENOR DE BAUNE (TF)</t>
  </si>
  <si>
    <t>SILEADERLADY DUCOSTIL</t>
  </si>
  <si>
    <t xml:space="preserve">
JAVANAISE ROCQ(DE) (POET) Par NANTANO(DE) (DRPON)</t>
  </si>
  <si>
    <t>ORGANISATION</t>
  </si>
  <si>
    <t>NORMANDIE</t>
  </si>
  <si>
    <t>TRI</t>
  </si>
  <si>
    <t>CLASSEMENT GENERAL</t>
  </si>
  <si>
    <t>INFORMATION SUR LE PONEY</t>
  </si>
  <si>
    <t>TOTAL GENERAL</t>
  </si>
  <si>
    <t>Total</t>
  </si>
  <si>
    <t>Classement</t>
  </si>
  <si>
    <t>TOTAL MODELE</t>
  </si>
  <si>
    <t>TOTAL OBSTACLE</t>
  </si>
  <si>
    <t>TOTAL ALLURES</t>
  </si>
  <si>
    <t>PERE</t>
  </si>
  <si>
    <t>MERE</t>
  </si>
  <si>
    <t>Somme - N°</t>
  </si>
  <si>
    <t>CLASSEMENT</t>
  </si>
  <si>
    <t>TOTAL  MODÈLE</t>
  </si>
  <si>
    <t>FICHE DE NOTATION 3 ANS</t>
  </si>
  <si>
    <t>Concours:</t>
  </si>
  <si>
    <t>NOM</t>
  </si>
  <si>
    <t xml:space="preserve"> OBSTACLE</t>
  </si>
  <si>
    <t xml:space="preserve">TOTAL </t>
  </si>
  <si>
    <t xml:space="preserve"> ALLURES</t>
  </si>
  <si>
    <t>TOTAL</t>
  </si>
  <si>
    <t>ECARTS DE COMPORTEMENT</t>
  </si>
  <si>
    <t>PENALITÉS À DÉDUIRE</t>
  </si>
  <si>
    <t>-</t>
  </si>
  <si>
    <t xml:space="preserve">Harmonie générale </t>
  </si>
  <si>
    <t>Bonifications ou pénalités pour présentation</t>
  </si>
  <si>
    <t xml:space="preserve"> +/-</t>
  </si>
  <si>
    <t>TOTAL ramené sur 50</t>
  </si>
  <si>
    <r>
      <t xml:space="preserve"> </t>
    </r>
    <r>
      <rPr>
        <b/>
        <sz val="14"/>
        <rFont val="Comic Sans MS"/>
        <family val="4"/>
      </rPr>
      <t>+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Avantage, </t>
    </r>
    <r>
      <rPr>
        <b/>
        <sz val="14"/>
        <rFont val="Comic Sans MS"/>
        <family val="4"/>
      </rPr>
      <t>-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Pénalité</t>
    </r>
  </si>
  <si>
    <r>
      <t xml:space="preserve"> </t>
    </r>
    <r>
      <rPr>
        <sz val="18"/>
        <rFont val="Comic Sans MS"/>
        <family val="4"/>
      </rPr>
      <t>MODÈLE</t>
    </r>
  </si>
  <si>
    <r>
      <t>TOTAL GENERAL</t>
    </r>
    <r>
      <rPr>
        <sz val="12"/>
        <color indexed="17"/>
        <rFont val="Comic Sans MS"/>
        <family val="4"/>
      </rPr>
      <t xml:space="preserve"> DES 3 TESTS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</si>
</sst>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N°&quot;"/>
    <numFmt numFmtId="167" formatCode="d\-mmm\-yy;@"/>
    <numFmt numFmtId="168" formatCode="0.0;[Red]0.0"/>
    <numFmt numFmtId="169" formatCode="0.00;[Red]0.00"/>
    <numFmt numFmtId="170" formatCode="&quot;Temps &quot;hh:mm"/>
    <numFmt numFmtId="171" formatCode="dddd&quot;, &quot;mmmm\ dd&quot;, &quot;yyyy"/>
    <numFmt numFmtId="172" formatCode="0.0"/>
    <numFmt numFmtId="173" formatCode="/##"/>
    <numFmt numFmtId="174" formatCode="[$-40C]dddd\ d\ mmmm\ yyyy"/>
    <numFmt numFmtId="175" formatCode="[$-F800]dddd\,\ mmmm\ dd\,\ yyyy"/>
    <numFmt numFmtId="176" formatCode="syy\u\t\ \d\'\Obbs\tyy\c\le"/>
    <numFmt numFmtId="177" formatCode="&quot;Saut en Liberté &quot;\ hh:mm"/>
    <numFmt numFmtId="178" formatCode="&quot;Saut&quot;"/>
    <numFmt numFmtId="179" formatCode="0#&quot; &quot;##&quot; &quot;##&quot; &quot;##&quot; &quot;##"/>
  </numFmts>
  <fonts count="60">
    <font>
      <sz val="10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name val="Lucida Sans Unicode"/>
      <family val="2"/>
    </font>
    <font>
      <b/>
      <sz val="10"/>
      <color indexed="17"/>
      <name val="Comic Sans MS"/>
      <family val="4"/>
    </font>
    <font>
      <b/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57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sz val="14"/>
      <color indexed="12"/>
      <name val="Comic Sans MS"/>
      <family val="4"/>
    </font>
    <font>
      <sz val="10"/>
      <color indexed="12"/>
      <name val="Comic Sans MS"/>
      <family val="4"/>
    </font>
    <font>
      <sz val="18"/>
      <name val="Comic Sans MS"/>
      <family val="4"/>
    </font>
    <font>
      <sz val="11"/>
      <name val="Comic Sans MS"/>
      <family val="4"/>
    </font>
    <font>
      <b/>
      <sz val="12"/>
      <color indexed="17"/>
      <name val="Comic Sans MS"/>
      <family val="4"/>
    </font>
    <font>
      <sz val="12"/>
      <name val="Comic Sans MS"/>
      <family val="4"/>
    </font>
    <font>
      <sz val="12"/>
      <color indexed="17"/>
      <name val="Comic Sans MS"/>
      <family val="4"/>
    </font>
    <font>
      <sz val="18"/>
      <name val="Lucida Sans Unicode"/>
      <family val="2"/>
    </font>
    <font>
      <strike/>
      <sz val="12"/>
      <name val="Comic Sans MS"/>
      <family val="4"/>
    </font>
    <font>
      <b/>
      <strike/>
      <sz val="12"/>
      <name val="Comic Sans MS"/>
      <family val="4"/>
    </font>
    <font>
      <b/>
      <sz val="11"/>
      <name val="Comic Sans MS"/>
      <family val="4"/>
    </font>
    <font>
      <strike/>
      <sz val="11"/>
      <name val="Comic Sans MS"/>
      <family val="4"/>
    </font>
    <font>
      <sz val="12"/>
      <color indexed="9"/>
      <name val="Comic Sans MS"/>
      <family val="4"/>
    </font>
    <font>
      <sz val="12"/>
      <color indexed="8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color indexed="54"/>
      <name val="Comic Sans MS"/>
      <family val="4"/>
    </font>
    <font>
      <b/>
      <sz val="8"/>
      <color indexed="9"/>
      <name val="Comic Sans MS"/>
      <family val="4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sz val="8"/>
      <color indexed="9"/>
      <name val="Comic Sans MS"/>
      <family val="4"/>
    </font>
    <font>
      <sz val="8"/>
      <name val="Tahoma"/>
      <family val="2"/>
    </font>
    <font>
      <b/>
      <sz val="14"/>
      <color indexed="9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42">
    <xf numFmtId="0" fontId="0" fillId="0" borderId="0" xfId="0" applyAlignment="1">
      <alignment/>
    </xf>
    <xf numFmtId="1" fontId="22" fillId="24" borderId="10" xfId="52" applyNumberFormat="1" applyFont="1" applyFill="1" applyBorder="1" applyAlignment="1" applyProtection="1">
      <alignment horizontal="center" vertical="center"/>
      <protection/>
    </xf>
    <xf numFmtId="0" fontId="22" fillId="24" borderId="11" xfId="52" applyFont="1" applyFill="1" applyBorder="1" applyAlignment="1" applyProtection="1">
      <alignment horizontal="center" vertical="center"/>
      <protection/>
    </xf>
    <xf numFmtId="0" fontId="23" fillId="24" borderId="11" xfId="52" applyFont="1" applyFill="1" applyBorder="1" applyAlignment="1" applyProtection="1">
      <alignment horizontal="center" vertical="center"/>
      <protection/>
    </xf>
    <xf numFmtId="0" fontId="0" fillId="24" borderId="11" xfId="52" applyFont="1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center"/>
      <protection/>
    </xf>
    <xf numFmtId="1" fontId="26" fillId="0" borderId="12" xfId="52" applyNumberFormat="1" applyFont="1" applyBorder="1" applyAlignment="1" applyProtection="1">
      <alignment horizontal="center" textRotation="90"/>
      <protection/>
    </xf>
    <xf numFmtId="0" fontId="26" fillId="0" borderId="13" xfId="52" applyFont="1" applyBorder="1" applyAlignment="1" applyProtection="1">
      <alignment horizontal="center" textRotation="90"/>
      <protection/>
    </xf>
    <xf numFmtId="0" fontId="26" fillId="0" borderId="14" xfId="52" applyFont="1" applyBorder="1" applyAlignment="1" applyProtection="1">
      <alignment horizontal="center" textRotation="90"/>
      <protection/>
    </xf>
    <xf numFmtId="0" fontId="26" fillId="0" borderId="15" xfId="52" applyFont="1" applyBorder="1" applyAlignment="1" applyProtection="1">
      <alignment horizontal="center" textRotation="90"/>
      <protection/>
    </xf>
    <xf numFmtId="0" fontId="24" fillId="24" borderId="16" xfId="52" applyFont="1" applyFill="1" applyBorder="1" applyAlignment="1" applyProtection="1">
      <alignment horizontal="center" vertical="center" textRotation="90" wrapText="1"/>
      <protection/>
    </xf>
    <xf numFmtId="0" fontId="24" fillId="24" borderId="17" xfId="52" applyFont="1" applyFill="1" applyBorder="1" applyAlignment="1" applyProtection="1">
      <alignment horizontal="center" vertical="center" textRotation="90" wrapText="1"/>
      <protection/>
    </xf>
    <xf numFmtId="0" fontId="24" fillId="24" borderId="18" xfId="52" applyFont="1" applyFill="1" applyBorder="1" applyAlignment="1" applyProtection="1">
      <alignment horizontal="center" vertical="center" textRotation="90" wrapText="1"/>
      <protection/>
    </xf>
    <xf numFmtId="0" fontId="0" fillId="0" borderId="19" xfId="52" applyFont="1" applyBorder="1" applyAlignment="1" applyProtection="1">
      <alignment horizontal="center" textRotation="90"/>
      <protection/>
    </xf>
    <xf numFmtId="0" fontId="0" fillId="0" borderId="14" xfId="52" applyFont="1" applyBorder="1" applyAlignment="1" applyProtection="1">
      <alignment horizontal="center" textRotation="90"/>
      <protection/>
    </xf>
    <xf numFmtId="1" fontId="28" fillId="0" borderId="20" xfId="52" applyNumberFormat="1" applyFont="1" applyBorder="1" applyAlignment="1" applyProtection="1">
      <alignment horizontal="center" textRotation="90"/>
      <protection/>
    </xf>
    <xf numFmtId="0" fontId="29" fillId="0" borderId="21" xfId="52" applyFont="1" applyBorder="1" applyAlignment="1" applyProtection="1">
      <alignment horizontal="center" vertical="center" textRotation="90"/>
      <protection/>
    </xf>
    <xf numFmtId="0" fontId="0" fillId="0" borderId="13" xfId="52" applyFont="1" applyBorder="1" applyAlignment="1" applyProtection="1">
      <alignment horizontal="center" textRotation="90"/>
      <protection/>
    </xf>
    <xf numFmtId="1" fontId="0" fillId="0" borderId="20" xfId="52" applyNumberFormat="1" applyFont="1" applyBorder="1" applyAlignment="1" applyProtection="1">
      <alignment horizontal="center" textRotation="90"/>
      <protection/>
    </xf>
    <xf numFmtId="0" fontId="30" fillId="0" borderId="20" xfId="52" applyFont="1" applyBorder="1" applyAlignment="1" applyProtection="1">
      <alignment horizontal="center" vertical="center" textRotation="90"/>
      <protection/>
    </xf>
    <xf numFmtId="0" fontId="25" fillId="0" borderId="22" xfId="52" applyFont="1" applyFill="1" applyBorder="1" applyAlignment="1" applyProtection="1">
      <alignment horizontal="center" vertical="center" textRotation="90"/>
      <protection/>
    </xf>
    <xf numFmtId="0" fontId="25" fillId="0" borderId="23" xfId="52" applyFont="1" applyFill="1" applyBorder="1" applyAlignment="1" applyProtection="1">
      <alignment horizontal="center" vertical="center" textRotation="90"/>
      <protection/>
    </xf>
    <xf numFmtId="0" fontId="25" fillId="0" borderId="24" xfId="52" applyFont="1" applyFill="1" applyBorder="1" applyAlignment="1" applyProtection="1">
      <alignment horizontal="center" vertical="center" textRotation="90"/>
      <protection/>
    </xf>
    <xf numFmtId="0" fontId="0" fillId="0" borderId="0" xfId="52" applyFont="1" applyAlignment="1" applyProtection="1">
      <alignment horizontal="center" textRotation="90"/>
      <protection/>
    </xf>
    <xf numFmtId="0" fontId="0" fillId="21" borderId="25" xfId="52" applyFont="1" applyFill="1" applyBorder="1" applyProtection="1">
      <alignment/>
      <protection/>
    </xf>
    <xf numFmtId="0" fontId="0" fillId="21" borderId="26" xfId="52" applyFont="1" applyFill="1" applyBorder="1" applyProtection="1">
      <alignment/>
      <protection/>
    </xf>
    <xf numFmtId="0" fontId="0" fillId="21" borderId="27" xfId="52" applyFont="1" applyFill="1" applyBorder="1" applyAlignment="1" applyProtection="1">
      <alignment horizontal="center"/>
      <protection/>
    </xf>
    <xf numFmtId="0" fontId="0" fillId="21" borderId="28" xfId="52" applyFont="1" applyFill="1" applyBorder="1" applyAlignment="1" applyProtection="1">
      <alignment horizontal="center"/>
      <protection/>
    </xf>
    <xf numFmtId="0" fontId="24" fillId="0" borderId="29" xfId="52" applyFont="1" applyFill="1" applyBorder="1" applyAlignment="1" applyProtection="1">
      <alignment horizontal="left"/>
      <protection/>
    </xf>
    <xf numFmtId="0" fontId="24" fillId="0" borderId="30" xfId="52" applyFont="1" applyFill="1" applyBorder="1" applyAlignment="1" applyProtection="1">
      <alignment horizontal="left"/>
      <protection/>
    </xf>
    <xf numFmtId="0" fontId="24" fillId="0" borderId="30" xfId="52" applyFont="1" applyFill="1" applyBorder="1" applyProtection="1">
      <alignment/>
      <protection/>
    </xf>
    <xf numFmtId="0" fontId="32" fillId="22" borderId="26" xfId="52" applyFont="1" applyFill="1" applyBorder="1" applyProtection="1">
      <alignment/>
      <protection/>
    </xf>
    <xf numFmtId="169" fontId="0" fillId="25" borderId="31" xfId="52" applyNumberFormat="1" applyFont="1" applyFill="1" applyBorder="1" applyProtection="1">
      <alignment/>
      <protection/>
    </xf>
    <xf numFmtId="169" fontId="0" fillId="25" borderId="32" xfId="52" applyNumberFormat="1" applyFont="1" applyFill="1" applyBorder="1" applyProtection="1">
      <alignment/>
      <protection/>
    </xf>
    <xf numFmtId="169" fontId="0" fillId="25" borderId="33" xfId="52" applyNumberFormat="1" applyFont="1" applyFill="1" applyBorder="1" applyProtection="1">
      <alignment/>
      <protection/>
    </xf>
    <xf numFmtId="0" fontId="24" fillId="22" borderId="27" xfId="52" applyFont="1" applyFill="1" applyBorder="1" applyAlignment="1" applyProtection="1">
      <alignment horizontal="left"/>
      <protection/>
    </xf>
    <xf numFmtId="0" fontId="24" fillId="22" borderId="27" xfId="52" applyFont="1" applyFill="1" applyBorder="1" applyProtection="1">
      <alignment/>
      <protection/>
    </xf>
    <xf numFmtId="0" fontId="0" fillId="0" borderId="0" xfId="52" applyFont="1" applyProtection="1">
      <alignment/>
      <protection/>
    </xf>
    <xf numFmtId="0" fontId="0" fillId="0" borderId="34" xfId="52" applyFont="1" applyBorder="1" applyProtection="1">
      <alignment/>
      <protection/>
    </xf>
    <xf numFmtId="0" fontId="0" fillId="0" borderId="35" xfId="52" applyFont="1" applyBorder="1" applyProtection="1">
      <alignment/>
      <protection/>
    </xf>
    <xf numFmtId="0" fontId="0" fillId="0" borderId="30" xfId="52" applyFont="1" applyBorder="1" applyAlignment="1" applyProtection="1">
      <alignment horizontal="center"/>
      <protection/>
    </xf>
    <xf numFmtId="0" fontId="0" fillId="0" borderId="36" xfId="52" applyFont="1" applyBorder="1" applyAlignment="1" applyProtection="1">
      <alignment horizontal="center"/>
      <protection/>
    </xf>
    <xf numFmtId="0" fontId="24" fillId="22" borderId="29" xfId="52" applyFont="1" applyFill="1" applyBorder="1" applyAlignment="1" applyProtection="1">
      <alignment horizontal="left"/>
      <protection/>
    </xf>
    <xf numFmtId="0" fontId="24" fillId="22" borderId="30" xfId="52" applyFont="1" applyFill="1" applyBorder="1" applyAlignment="1" applyProtection="1">
      <alignment horizontal="left"/>
      <protection/>
    </xf>
    <xf numFmtId="0" fontId="24" fillId="22" borderId="30" xfId="52" applyFont="1" applyFill="1" applyBorder="1" applyProtection="1">
      <alignment/>
      <protection/>
    </xf>
    <xf numFmtId="0" fontId="32" fillId="0" borderId="35" xfId="52" applyFont="1" applyBorder="1" applyProtection="1">
      <alignment/>
      <protection/>
    </xf>
    <xf numFmtId="169" fontId="0" fillId="0" borderId="31" xfId="52" applyNumberFormat="1" applyFont="1" applyBorder="1" applyProtection="1">
      <alignment/>
      <protection/>
    </xf>
    <xf numFmtId="169" fontId="0" fillId="0" borderId="37" xfId="52" applyNumberFormat="1" applyFont="1" applyBorder="1" applyProtection="1">
      <alignment/>
      <protection/>
    </xf>
    <xf numFmtId="0" fontId="24" fillId="0" borderId="30" xfId="52" applyFont="1" applyBorder="1" applyAlignment="1" applyProtection="1">
      <alignment horizontal="left"/>
      <protection/>
    </xf>
    <xf numFmtId="0" fontId="24" fillId="0" borderId="30" xfId="52" applyFont="1" applyBorder="1" applyProtection="1">
      <alignment/>
      <protection/>
    </xf>
    <xf numFmtId="0" fontId="0" fillId="21" borderId="34" xfId="52" applyFont="1" applyFill="1" applyBorder="1" applyProtection="1">
      <alignment/>
      <protection/>
    </xf>
    <xf numFmtId="0" fontId="0" fillId="21" borderId="35" xfId="52" applyFont="1" applyFill="1" applyBorder="1" applyProtection="1">
      <alignment/>
      <protection/>
    </xf>
    <xf numFmtId="0" fontId="0" fillId="21" borderId="30" xfId="52" applyFont="1" applyFill="1" applyBorder="1" applyAlignment="1" applyProtection="1">
      <alignment horizontal="center"/>
      <protection/>
    </xf>
    <xf numFmtId="0" fontId="0" fillId="21" borderId="36" xfId="52" applyFont="1" applyFill="1" applyBorder="1" applyAlignment="1" applyProtection="1">
      <alignment horizontal="center"/>
      <protection/>
    </xf>
    <xf numFmtId="0" fontId="32" fillId="22" borderId="36" xfId="52" applyFont="1" applyFill="1" applyBorder="1" applyProtection="1">
      <alignment/>
      <protection/>
    </xf>
    <xf numFmtId="169" fontId="0" fillId="25" borderId="37" xfId="52" applyNumberFormat="1" applyFont="1" applyFill="1" applyBorder="1" applyProtection="1">
      <alignment/>
      <protection/>
    </xf>
    <xf numFmtId="0" fontId="24" fillId="0" borderId="36" xfId="52" applyFont="1" applyBorder="1" applyProtection="1">
      <alignment/>
      <protection/>
    </xf>
    <xf numFmtId="0" fontId="24" fillId="22" borderId="36" xfId="52" applyFont="1" applyFill="1" applyBorder="1" applyProtection="1">
      <alignment/>
      <protection/>
    </xf>
    <xf numFmtId="0" fontId="32" fillId="0" borderId="36" xfId="52" applyFont="1" applyBorder="1" applyProtection="1">
      <alignment/>
      <protection/>
    </xf>
    <xf numFmtId="0" fontId="0" fillId="0" borderId="38" xfId="52" applyFont="1" applyBorder="1" applyProtection="1">
      <alignment/>
      <protection/>
    </xf>
    <xf numFmtId="0" fontId="0" fillId="0" borderId="39" xfId="52" applyFont="1" applyBorder="1" applyAlignment="1" applyProtection="1">
      <alignment horizontal="center"/>
      <protection/>
    </xf>
    <xf numFmtId="0" fontId="0" fillId="0" borderId="40" xfId="52" applyFont="1" applyBorder="1" applyAlignment="1" applyProtection="1">
      <alignment horizontal="center"/>
      <protection/>
    </xf>
    <xf numFmtId="0" fontId="32" fillId="0" borderId="40" xfId="52" applyFont="1" applyBorder="1" applyProtection="1">
      <alignment/>
      <protection/>
    </xf>
    <xf numFmtId="169" fontId="0" fillId="0" borderId="41" xfId="52" applyNumberFormat="1" applyFont="1" applyBorder="1" applyProtection="1">
      <alignment/>
      <protection/>
    </xf>
    <xf numFmtId="169" fontId="0" fillId="0" borderId="42" xfId="52" applyNumberFormat="1" applyFont="1" applyBorder="1" applyProtection="1">
      <alignment/>
      <protection/>
    </xf>
    <xf numFmtId="0" fontId="24" fillId="0" borderId="39" xfId="52" applyFont="1" applyBorder="1" applyAlignment="1" applyProtection="1">
      <alignment horizontal="left"/>
      <protection/>
    </xf>
    <xf numFmtId="0" fontId="24" fillId="0" borderId="39" xfId="52" applyFont="1" applyBorder="1" applyProtection="1">
      <alignment/>
      <protection/>
    </xf>
    <xf numFmtId="0" fontId="0" fillId="25" borderId="43" xfId="52" applyFont="1" applyFill="1" applyBorder="1" applyProtection="1">
      <alignment/>
      <protection/>
    </xf>
    <xf numFmtId="0" fontId="0" fillId="25" borderId="44" xfId="52" applyFont="1" applyFill="1" applyBorder="1" applyAlignment="1" applyProtection="1">
      <alignment horizontal="center"/>
      <protection/>
    </xf>
    <xf numFmtId="0" fontId="0" fillId="25" borderId="45" xfId="52" applyFont="1" applyFill="1" applyBorder="1" applyAlignment="1" applyProtection="1">
      <alignment horizontal="center"/>
      <protection/>
    </xf>
    <xf numFmtId="0" fontId="24" fillId="24" borderId="44" xfId="52" applyFont="1" applyFill="1" applyBorder="1" applyAlignment="1" applyProtection="1">
      <alignment horizontal="left"/>
      <protection/>
    </xf>
    <xf numFmtId="0" fontId="24" fillId="24" borderId="44" xfId="52" applyFont="1" applyFill="1" applyBorder="1" applyProtection="1">
      <alignment/>
      <protection/>
    </xf>
    <xf numFmtId="0" fontId="0" fillId="0" borderId="43" xfId="52" applyFont="1" applyBorder="1" applyProtection="1">
      <alignment/>
      <protection/>
    </xf>
    <xf numFmtId="0" fontId="0" fillId="0" borderId="44" xfId="52" applyFont="1" applyBorder="1" applyAlignment="1" applyProtection="1">
      <alignment horizontal="center"/>
      <protection/>
    </xf>
    <xf numFmtId="0" fontId="0" fillId="0" borderId="45" xfId="52" applyFont="1" applyBorder="1" applyAlignment="1" applyProtection="1">
      <alignment horizontal="center"/>
      <protection/>
    </xf>
    <xf numFmtId="0" fontId="24" fillId="0" borderId="45" xfId="52" applyFont="1" applyBorder="1" applyProtection="1">
      <alignment/>
      <protection/>
    </xf>
    <xf numFmtId="0" fontId="24" fillId="0" borderId="44" xfId="52" applyFont="1" applyBorder="1" applyAlignment="1" applyProtection="1">
      <alignment horizontal="left"/>
      <protection/>
    </xf>
    <xf numFmtId="0" fontId="24" fillId="0" borderId="44" xfId="52" applyFont="1" applyBorder="1" applyProtection="1">
      <alignment/>
      <protection/>
    </xf>
    <xf numFmtId="0" fontId="24" fillId="24" borderId="45" xfId="52" applyFont="1" applyFill="1" applyBorder="1" applyProtection="1">
      <alignment/>
      <protection/>
    </xf>
    <xf numFmtId="1" fontId="0" fillId="0" borderId="0" xfId="52" applyNumberFormat="1" applyFont="1" applyProtection="1">
      <alignment/>
      <protection/>
    </xf>
    <xf numFmtId="0" fontId="24" fillId="0" borderId="0" xfId="52" applyFont="1" applyAlignment="1" applyProtection="1">
      <alignment horizontal="left"/>
      <protection/>
    </xf>
    <xf numFmtId="0" fontId="24" fillId="0" borderId="0" xfId="52" applyFont="1" applyProtection="1">
      <alignment/>
      <protection/>
    </xf>
    <xf numFmtId="0" fontId="0" fillId="24" borderId="46" xfId="52" applyFont="1" applyFill="1" applyBorder="1" applyAlignment="1" applyProtection="1">
      <alignment horizontal="center" vertical="center"/>
      <protection/>
    </xf>
    <xf numFmtId="2" fontId="0" fillId="24" borderId="47" xfId="52" applyNumberFormat="1" applyFont="1" applyFill="1" applyBorder="1" applyAlignment="1" applyProtection="1">
      <alignment horizontal="center" vertical="center"/>
      <protection/>
    </xf>
    <xf numFmtId="2" fontId="0" fillId="24" borderId="47" xfId="52" applyNumberFormat="1" applyFont="1" applyFill="1" applyBorder="1" applyAlignment="1" applyProtection="1">
      <alignment horizontal="left" vertical="center"/>
      <protection/>
    </xf>
    <xf numFmtId="0" fontId="24" fillId="24" borderId="47" xfId="52" applyFont="1" applyFill="1" applyBorder="1" applyAlignment="1" applyProtection="1">
      <alignment horizontal="center" vertical="center"/>
      <protection/>
    </xf>
    <xf numFmtId="0" fontId="24" fillId="24" borderId="46" xfId="52" applyFont="1" applyFill="1" applyBorder="1" applyAlignment="1" applyProtection="1">
      <alignment horizontal="center" vertical="center"/>
      <protection/>
    </xf>
    <xf numFmtId="175" fontId="0" fillId="24" borderId="47" xfId="52" applyNumberFormat="1" applyFont="1" applyFill="1" applyBorder="1" applyAlignment="1" applyProtection="1">
      <alignment horizontal="center" vertical="center"/>
      <protection/>
    </xf>
    <xf numFmtId="0" fontId="0" fillId="0" borderId="47" xfId="52" applyFont="1" applyBorder="1" applyAlignment="1" applyProtection="1">
      <alignment vertical="center"/>
      <protection/>
    </xf>
    <xf numFmtId="0" fontId="33" fillId="0" borderId="47" xfId="52" applyFont="1" applyBorder="1" applyAlignment="1" applyProtection="1">
      <alignment horizontal="center" vertical="center"/>
      <protection/>
    </xf>
    <xf numFmtId="0" fontId="34" fillId="0" borderId="47" xfId="52" applyFont="1" applyBorder="1" applyAlignment="1" applyProtection="1">
      <alignment horizontal="center" vertical="center"/>
      <protection/>
    </xf>
    <xf numFmtId="0" fontId="31" fillId="0" borderId="48" xfId="52" applyFont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6" fillId="0" borderId="0" xfId="52" applyProtection="1">
      <alignment/>
      <protection/>
    </xf>
    <xf numFmtId="0" fontId="0" fillId="0" borderId="0" xfId="52" applyFont="1" applyAlignment="1" applyProtection="1">
      <alignment vertical="center"/>
      <protection/>
    </xf>
    <xf numFmtId="0" fontId="0" fillId="22" borderId="17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26" borderId="49" xfId="52" applyFont="1" applyFill="1" applyBorder="1" applyAlignment="1" applyProtection="1">
      <alignment horizontal="center" vertical="center" textRotation="90"/>
      <protection/>
    </xf>
    <xf numFmtId="0" fontId="0" fillId="26" borderId="50" xfId="52" applyFont="1" applyFill="1" applyBorder="1" applyAlignment="1" applyProtection="1">
      <alignment horizontal="center" vertical="center"/>
      <protection/>
    </xf>
    <xf numFmtId="0" fontId="29" fillId="26" borderId="51" xfId="52" applyFont="1" applyFill="1" applyBorder="1" applyAlignment="1" applyProtection="1">
      <alignment horizontal="center" vertical="center" textRotation="90"/>
      <protection/>
    </xf>
    <xf numFmtId="0" fontId="29" fillId="26" borderId="52" xfId="52" applyFont="1" applyFill="1" applyBorder="1" applyAlignment="1" applyProtection="1">
      <alignment horizontal="center" vertical="center" textRotation="90"/>
      <protection/>
    </xf>
    <xf numFmtId="0" fontId="0" fillId="26" borderId="53" xfId="52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2" fontId="0" fillId="0" borderId="54" xfId="0" applyNumberFormat="1" applyBorder="1" applyAlignment="1" applyProtection="1">
      <alignment vertical="center"/>
      <protection/>
    </xf>
    <xf numFmtId="0" fontId="0" fillId="26" borderId="55" xfId="52" applyFont="1" applyFill="1" applyBorder="1" applyAlignment="1" applyProtection="1">
      <alignment horizontal="center" vertical="center"/>
      <protection/>
    </xf>
    <xf numFmtId="0" fontId="0" fillId="26" borderId="56" xfId="52" applyFont="1" applyFill="1" applyBorder="1" applyAlignment="1" applyProtection="1">
      <alignment vertical="center"/>
      <protection/>
    </xf>
    <xf numFmtId="172" fontId="0" fillId="26" borderId="32" xfId="52" applyNumberFormat="1" applyFont="1" applyFill="1" applyBorder="1" applyAlignment="1" applyProtection="1">
      <alignment vertical="center"/>
      <protection/>
    </xf>
    <xf numFmtId="172" fontId="0" fillId="26" borderId="57" xfId="52" applyNumberFormat="1" applyFont="1" applyFill="1" applyBorder="1" applyAlignment="1" applyProtection="1">
      <alignment vertical="center"/>
      <protection/>
    </xf>
    <xf numFmtId="0" fontId="0" fillId="26" borderId="0" xfId="52" applyFont="1" applyFill="1" applyBorder="1" applyAlignment="1" applyProtection="1">
      <alignment vertical="center"/>
      <protection/>
    </xf>
    <xf numFmtId="0" fontId="0" fillId="26" borderId="43" xfId="52" applyFont="1" applyFill="1" applyBorder="1" applyAlignment="1" applyProtection="1">
      <alignment vertical="center"/>
      <protection/>
    </xf>
    <xf numFmtId="0" fontId="0" fillId="26" borderId="58" xfId="52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26" borderId="60" xfId="52" applyFont="1" applyFill="1" applyBorder="1" applyAlignment="1" applyProtection="1">
      <alignment horizontal="center" vertical="center"/>
      <protection/>
    </xf>
    <xf numFmtId="172" fontId="0" fillId="26" borderId="31" xfId="52" applyNumberFormat="1" applyFont="1" applyFill="1" applyBorder="1" applyAlignment="1" applyProtection="1">
      <alignment vertical="center"/>
      <protection/>
    </xf>
    <xf numFmtId="172" fontId="0" fillId="26" borderId="61" xfId="52" applyNumberFormat="1" applyFont="1" applyFill="1" applyBorder="1" applyAlignment="1" applyProtection="1">
      <alignment vertical="center"/>
      <protection/>
    </xf>
    <xf numFmtId="2" fontId="0" fillId="0" borderId="59" xfId="0" applyNumberFormat="1" applyBorder="1" applyAlignment="1" applyProtection="1">
      <alignment vertical="center"/>
      <protection/>
    </xf>
    <xf numFmtId="0" fontId="6" fillId="0" borderId="0" xfId="52" applyFont="1" applyProtection="1">
      <alignment/>
      <protection/>
    </xf>
    <xf numFmtId="0" fontId="0" fillId="0" borderId="62" xfId="0" applyBorder="1" applyAlignment="1" applyProtection="1">
      <alignment vertical="center"/>
      <protection/>
    </xf>
    <xf numFmtId="2" fontId="0" fillId="0" borderId="62" xfId="0" applyNumberForma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2" fontId="0" fillId="0" borderId="0" xfId="52" applyNumberFormat="1" applyFont="1" applyAlignment="1" applyProtection="1">
      <alignment vertical="center"/>
      <protection/>
    </xf>
    <xf numFmtId="0" fontId="0" fillId="24" borderId="47" xfId="52" applyFont="1" applyFill="1" applyBorder="1" applyAlignment="1" applyProtection="1">
      <alignment horizontal="left" vertical="center"/>
      <protection/>
    </xf>
    <xf numFmtId="0" fontId="0" fillId="24" borderId="47" xfId="52" applyFont="1" applyFill="1" applyBorder="1" applyAlignment="1" applyProtection="1">
      <alignment horizontal="center" vertical="center"/>
      <protection/>
    </xf>
    <xf numFmtId="175" fontId="0" fillId="24" borderId="48" xfId="52" applyNumberFormat="1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vertical="center"/>
      <protection/>
    </xf>
    <xf numFmtId="2" fontId="0" fillId="22" borderId="63" xfId="0" applyNumberFormat="1" applyFill="1" applyBorder="1" applyAlignment="1" applyProtection="1">
      <alignment vertical="center"/>
      <protection/>
    </xf>
    <xf numFmtId="0" fontId="0" fillId="22" borderId="63" xfId="0" applyFill="1" applyBorder="1" applyAlignment="1" applyProtection="1">
      <alignment vertical="center"/>
      <protection/>
    </xf>
    <xf numFmtId="0" fontId="31" fillId="24" borderId="64" xfId="52" applyFont="1" applyFill="1" applyBorder="1" applyAlignment="1" applyProtection="1">
      <alignment horizontal="right" vertical="center"/>
      <protection/>
    </xf>
    <xf numFmtId="0" fontId="31" fillId="24" borderId="65" xfId="52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2" fontId="0" fillId="0" borderId="54" xfId="0" applyNumberFormat="1" applyBorder="1" applyAlignment="1" applyProtection="1">
      <alignment horizontal="left" vertical="center"/>
      <protection/>
    </xf>
    <xf numFmtId="0" fontId="0" fillId="26" borderId="66" xfId="52" applyFont="1" applyFill="1" applyBorder="1" applyAlignment="1" applyProtection="1">
      <alignment horizontal="center" vertical="center" textRotation="90"/>
      <protection/>
    </xf>
    <xf numFmtId="0" fontId="6" fillId="0" borderId="0" xfId="52" applyAlignment="1" applyProtection="1">
      <alignment horizont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26" borderId="67" xfId="52" applyFont="1" applyFill="1" applyBorder="1" applyAlignment="1" applyProtection="1">
      <alignment vertical="center"/>
      <protection/>
    </xf>
    <xf numFmtId="0" fontId="0" fillId="26" borderId="0" xfId="52" applyFont="1" applyFill="1" applyAlignment="1" applyProtection="1">
      <alignment vertical="center"/>
      <protection/>
    </xf>
    <xf numFmtId="0" fontId="0" fillId="26" borderId="68" xfId="52" applyFont="1" applyFill="1" applyBorder="1" applyAlignment="1" applyProtection="1">
      <alignment horizontal="center" vertical="center"/>
      <protection/>
    </xf>
    <xf numFmtId="0" fontId="0" fillId="26" borderId="69" xfId="52" applyFont="1" applyFill="1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70" xfId="0" applyNumberFormat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26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36" fillId="0" borderId="0" xfId="52" applyFont="1" applyAlignment="1">
      <alignment vertical="center"/>
      <protection/>
    </xf>
    <xf numFmtId="0" fontId="37" fillId="0" borderId="0" xfId="52" applyFont="1" applyAlignment="1" applyProtection="1">
      <alignment horizontal="center" vertical="center"/>
      <protection/>
    </xf>
    <xf numFmtId="0" fontId="36" fillId="0" borderId="0" xfId="52" applyFont="1" applyAlignment="1">
      <alignment horizontal="left" vertical="center"/>
      <protection/>
    </xf>
    <xf numFmtId="0" fontId="36" fillId="4" borderId="0" xfId="52" applyFont="1" applyFill="1" applyAlignment="1" applyProtection="1">
      <alignment horizontal="center" vertical="center"/>
      <protection locked="0"/>
    </xf>
    <xf numFmtId="0" fontId="38" fillId="0" borderId="0" xfId="52" applyNumberFormat="1" applyFont="1" applyAlignment="1">
      <alignment horizontal="center" vertical="center"/>
      <protection/>
    </xf>
    <xf numFmtId="0" fontId="39" fillId="0" borderId="43" xfId="52" applyFont="1" applyBorder="1" applyAlignment="1">
      <alignment horizontal="center"/>
      <protection/>
    </xf>
    <xf numFmtId="0" fontId="39" fillId="0" borderId="71" xfId="52" applyNumberFormat="1" applyFont="1" applyBorder="1" applyAlignment="1">
      <alignment horizontal="center"/>
      <protection/>
    </xf>
    <xf numFmtId="0" fontId="39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40" fillId="0" borderId="72" xfId="52" applyFont="1" applyBorder="1" applyAlignment="1">
      <alignment horizontal="left"/>
      <protection/>
    </xf>
    <xf numFmtId="0" fontId="40" fillId="0" borderId="0" xfId="52" applyFont="1">
      <alignment/>
      <protection/>
    </xf>
    <xf numFmtId="173" fontId="40" fillId="0" borderId="0" xfId="52" applyNumberFormat="1" applyFont="1" applyAlignment="1">
      <alignment horizontal="left"/>
      <protection/>
    </xf>
    <xf numFmtId="0" fontId="40" fillId="0" borderId="73" xfId="52" applyFont="1" applyBorder="1" applyAlignment="1">
      <alignment horizontal="left"/>
      <protection/>
    </xf>
    <xf numFmtId="0" fontId="41" fillId="0" borderId="0" xfId="52" applyFont="1" applyAlignment="1">
      <alignment vertical="center"/>
      <protection/>
    </xf>
    <xf numFmtId="2" fontId="42" fillId="0" borderId="43" xfId="52" applyNumberFormat="1" applyFont="1" applyBorder="1" applyAlignment="1">
      <alignment vertical="center"/>
      <protection/>
    </xf>
    <xf numFmtId="173" fontId="43" fillId="0" borderId="71" xfId="52" applyNumberFormat="1" applyFont="1" applyBorder="1" applyAlignment="1">
      <alignment horizontal="left" vertical="center"/>
      <protection/>
    </xf>
    <xf numFmtId="0" fontId="36" fillId="0" borderId="0" xfId="52" applyFont="1" applyAlignment="1">
      <alignment horizontal="left"/>
      <protection/>
    </xf>
    <xf numFmtId="0" fontId="44" fillId="0" borderId="43" xfId="52" applyFont="1" applyBorder="1" applyAlignment="1">
      <alignment horizontal="center"/>
      <protection/>
    </xf>
    <xf numFmtId="0" fontId="40" fillId="0" borderId="74" xfId="52" applyFont="1" applyBorder="1" applyAlignment="1">
      <alignment horizontal="left"/>
      <protection/>
    </xf>
    <xf numFmtId="0" fontId="41" fillId="0" borderId="0" xfId="52" applyFont="1" applyAlignment="1">
      <alignment horizontal="left" vertical="center"/>
      <protection/>
    </xf>
    <xf numFmtId="2" fontId="42" fillId="0" borderId="43" xfId="52" applyNumberFormat="1" applyFont="1" applyBorder="1" applyAlignment="1">
      <alignment horizontal="right" vertical="center"/>
      <protection/>
    </xf>
    <xf numFmtId="0" fontId="42" fillId="0" borderId="0" xfId="52" applyFont="1" applyAlignment="1">
      <alignment horizontal="left"/>
      <protection/>
    </xf>
    <xf numFmtId="0" fontId="35" fillId="0" borderId="0" xfId="52" applyFont="1" applyAlignment="1">
      <alignment horizontal="left"/>
      <protection/>
    </xf>
    <xf numFmtId="0" fontId="42" fillId="0" borderId="0" xfId="52" applyFont="1" applyAlignment="1">
      <alignment/>
      <protection/>
    </xf>
    <xf numFmtId="0" fontId="45" fillId="0" borderId="0" xfId="52" applyFont="1" applyAlignment="1">
      <alignment horizontal="center"/>
      <protection/>
    </xf>
    <xf numFmtId="2" fontId="46" fillId="0" borderId="0" xfId="52" applyNumberFormat="1" applyFont="1" applyBorder="1" applyAlignment="1">
      <alignment horizontal="center"/>
      <protection/>
    </xf>
    <xf numFmtId="2" fontId="45" fillId="0" borderId="44" xfId="52" applyNumberFormat="1" applyFont="1" applyBorder="1" applyAlignment="1">
      <alignment horizontal="center"/>
      <protection/>
    </xf>
    <xf numFmtId="173" fontId="47" fillId="0" borderId="0" xfId="52" applyNumberFormat="1" applyFont="1" applyAlignment="1">
      <alignment horizontal="left"/>
      <protection/>
    </xf>
    <xf numFmtId="0" fontId="46" fillId="0" borderId="0" xfId="52" applyFont="1" applyAlignment="1">
      <alignment horizontal="center"/>
      <protection/>
    </xf>
    <xf numFmtId="0" fontId="48" fillId="0" borderId="0" xfId="52" applyFont="1">
      <alignment/>
      <protection/>
    </xf>
    <xf numFmtId="0" fontId="49" fillId="0" borderId="0" xfId="52" applyFont="1" applyAlignment="1">
      <alignment vertical="center"/>
      <protection/>
    </xf>
    <xf numFmtId="173" fontId="40" fillId="0" borderId="0" xfId="52" applyNumberFormat="1" applyFont="1" applyAlignment="1">
      <alignment horizontal="left" vertical="center"/>
      <protection/>
    </xf>
    <xf numFmtId="2" fontId="43" fillId="0" borderId="43" xfId="52" applyNumberFormat="1" applyFont="1" applyBorder="1" applyAlignment="1">
      <alignment horizontal="right" vertical="center"/>
      <protection/>
    </xf>
    <xf numFmtId="173" fontId="43" fillId="0" borderId="71" xfId="52" applyNumberFormat="1" applyFont="1" applyBorder="1" applyAlignment="1">
      <alignment horizontal="left"/>
      <protection/>
    </xf>
    <xf numFmtId="0" fontId="41" fillId="0" borderId="0" xfId="52" applyFont="1" applyAlignment="1">
      <alignment horizontal="center" vertical="center"/>
      <protection/>
    </xf>
    <xf numFmtId="2" fontId="41" fillId="0" borderId="75" xfId="52" applyNumberFormat="1" applyFont="1" applyBorder="1" applyAlignment="1">
      <alignment vertical="center"/>
      <protection/>
    </xf>
    <xf numFmtId="173" fontId="41" fillId="0" borderId="76" xfId="52" applyNumberFormat="1" applyFont="1" applyBorder="1" applyAlignment="1">
      <alignment horizontal="left" vertical="center"/>
      <protection/>
    </xf>
    <xf numFmtId="168" fontId="0" fillId="25" borderId="77" xfId="52" applyNumberFormat="1" applyFont="1" applyFill="1" applyBorder="1" applyProtection="1">
      <alignment/>
      <protection/>
    </xf>
    <xf numFmtId="168" fontId="0" fillId="25" borderId="78" xfId="52" applyNumberFormat="1" applyFont="1" applyFill="1" applyBorder="1" applyProtection="1">
      <alignment/>
      <protection/>
    </xf>
    <xf numFmtId="168" fontId="0" fillId="25" borderId="79" xfId="52" applyNumberFormat="1" applyFont="1" applyFill="1" applyBorder="1" applyProtection="1">
      <alignment/>
      <protection/>
    </xf>
    <xf numFmtId="1" fontId="0" fillId="25" borderId="32" xfId="52" applyNumberFormat="1" applyFont="1" applyFill="1" applyBorder="1" applyProtection="1">
      <alignment/>
      <protection/>
    </xf>
    <xf numFmtId="168" fontId="0" fillId="25" borderId="80" xfId="52" applyNumberFormat="1" applyFont="1" applyFill="1" applyBorder="1" applyProtection="1">
      <alignment/>
      <protection/>
    </xf>
    <xf numFmtId="168" fontId="0" fillId="25" borderId="44" xfId="52" applyNumberFormat="1" applyFont="1" applyFill="1" applyBorder="1" applyProtection="1">
      <alignment/>
      <protection/>
    </xf>
    <xf numFmtId="168" fontId="0" fillId="25" borderId="67" xfId="52" applyNumberFormat="1" applyFont="1" applyFill="1" applyBorder="1" applyProtection="1">
      <alignment/>
      <protection/>
    </xf>
    <xf numFmtId="168" fontId="0" fillId="0" borderId="81" xfId="52" applyNumberFormat="1" applyFont="1" applyBorder="1" applyProtection="1">
      <alignment/>
      <protection/>
    </xf>
    <xf numFmtId="168" fontId="0" fillId="0" borderId="44" xfId="52" applyNumberFormat="1" applyFont="1" applyBorder="1" applyProtection="1">
      <alignment/>
      <protection/>
    </xf>
    <xf numFmtId="168" fontId="0" fillId="0" borderId="43" xfId="52" applyNumberFormat="1" applyFont="1" applyFill="1" applyBorder="1" applyProtection="1">
      <alignment/>
      <protection/>
    </xf>
    <xf numFmtId="1" fontId="0" fillId="0" borderId="31" xfId="52" applyNumberFormat="1" applyFont="1" applyBorder="1" applyProtection="1">
      <alignment/>
      <protection/>
    </xf>
    <xf numFmtId="168" fontId="0" fillId="0" borderId="71" xfId="52" applyNumberFormat="1" applyFont="1" applyBorder="1" applyProtection="1">
      <alignment/>
      <protection/>
    </xf>
    <xf numFmtId="168" fontId="0" fillId="0" borderId="69" xfId="52" applyNumberFormat="1" applyFont="1" applyBorder="1" applyProtection="1">
      <alignment/>
      <protection/>
    </xf>
    <xf numFmtId="168" fontId="0" fillId="25" borderId="81" xfId="52" applyNumberFormat="1" applyFont="1" applyFill="1" applyBorder="1" applyProtection="1">
      <alignment/>
      <protection/>
    </xf>
    <xf numFmtId="168" fontId="0" fillId="25" borderId="56" xfId="52" applyNumberFormat="1" applyFont="1" applyFill="1" applyBorder="1" applyProtection="1">
      <alignment/>
      <protection/>
    </xf>
    <xf numFmtId="1" fontId="0" fillId="25" borderId="31" xfId="52" applyNumberFormat="1" applyFont="1" applyFill="1" applyBorder="1" applyProtection="1">
      <alignment/>
      <protection/>
    </xf>
    <xf numFmtId="168" fontId="0" fillId="25" borderId="71" xfId="52" applyNumberFormat="1" applyFont="1" applyFill="1" applyBorder="1" applyProtection="1">
      <alignment/>
      <protection/>
    </xf>
    <xf numFmtId="168" fontId="0" fillId="25" borderId="69" xfId="52" applyNumberFormat="1" applyFont="1" applyFill="1" applyBorder="1" applyProtection="1">
      <alignment/>
      <protection/>
    </xf>
    <xf numFmtId="168" fontId="0" fillId="0" borderId="82" xfId="52" applyNumberFormat="1" applyFont="1" applyBorder="1" applyProtection="1">
      <alignment/>
      <protection/>
    </xf>
    <xf numFmtId="168" fontId="0" fillId="0" borderId="83" xfId="52" applyNumberFormat="1" applyFont="1" applyBorder="1" applyProtection="1">
      <alignment/>
      <protection/>
    </xf>
    <xf numFmtId="1" fontId="0" fillId="0" borderId="41" xfId="52" applyNumberFormat="1" applyFont="1" applyBorder="1" applyProtection="1">
      <alignment/>
      <protection/>
    </xf>
    <xf numFmtId="168" fontId="0" fillId="0" borderId="84" xfId="52" applyNumberFormat="1" applyFont="1" applyBorder="1" applyProtection="1">
      <alignment/>
      <protection/>
    </xf>
    <xf numFmtId="168" fontId="0" fillId="0" borderId="58" xfId="52" applyNumberFormat="1" applyFont="1" applyBorder="1" applyProtection="1">
      <alignment/>
      <protection/>
    </xf>
    <xf numFmtId="0" fontId="55" fillId="0" borderId="0" xfId="52" applyFont="1" applyFill="1" applyBorder="1" applyAlignment="1" applyProtection="1">
      <alignment horizontal="center" vertical="center"/>
      <protection/>
    </xf>
    <xf numFmtId="0" fontId="55" fillId="0" borderId="0" xfId="52" applyFont="1" applyFill="1" applyBorder="1" applyAlignment="1" applyProtection="1">
      <alignment horizontal="center"/>
      <protection/>
    </xf>
    <xf numFmtId="0" fontId="56" fillId="0" borderId="0" xfId="52" applyFont="1" applyFill="1" applyBorder="1" applyAlignment="1" applyProtection="1">
      <alignment horizontal="center" textRotation="90"/>
      <protection/>
    </xf>
    <xf numFmtId="0" fontId="56" fillId="0" borderId="0" xfId="52" applyFont="1" applyFill="1" applyBorder="1" applyAlignment="1" applyProtection="1">
      <alignment horizontal="center" vertical="center" textRotation="90"/>
      <protection/>
    </xf>
    <xf numFmtId="0" fontId="57" fillId="0" borderId="85" xfId="52" applyFont="1" applyFill="1" applyBorder="1" applyAlignment="1" applyProtection="1">
      <alignment horizontal="center"/>
      <protection/>
    </xf>
    <xf numFmtId="0" fontId="55" fillId="0" borderId="0" xfId="52" applyFont="1" applyFill="1" applyBorder="1" applyProtection="1">
      <alignment/>
      <protection/>
    </xf>
    <xf numFmtId="0" fontId="57" fillId="0" borderId="0" xfId="52" applyFont="1" applyFill="1" applyBorder="1" applyAlignment="1" applyProtection="1">
      <alignment horizontal="center"/>
      <protection/>
    </xf>
    <xf numFmtId="0" fontId="31" fillId="22" borderId="54" xfId="0" applyFont="1" applyFill="1" applyBorder="1" applyAlignment="1" applyProtection="1">
      <alignment horizontal="center" vertical="center"/>
      <protection/>
    </xf>
    <xf numFmtId="0" fontId="31" fillId="22" borderId="63" xfId="0" applyFont="1" applyFill="1" applyBorder="1" applyAlignment="1" applyProtection="1">
      <alignment horizontal="center" vertical="center"/>
      <protection/>
    </xf>
    <xf numFmtId="0" fontId="0" fillId="27" borderId="54" xfId="0" applyFont="1" applyFill="1" applyBorder="1" applyAlignment="1" applyProtection="1">
      <alignment horizontal="center" vertical="center" textRotation="90"/>
      <protection/>
    </xf>
    <xf numFmtId="2" fontId="0" fillId="27" borderId="54" xfId="0" applyNumberFormat="1" applyFont="1" applyFill="1" applyBorder="1" applyAlignment="1" applyProtection="1">
      <alignment horizontal="center" vertical="center" textRotation="90"/>
      <protection/>
    </xf>
    <xf numFmtId="0" fontId="54" fillId="0" borderId="86" xfId="52" applyFont="1" applyFill="1" applyBorder="1" applyAlignment="1" applyProtection="1">
      <alignment horizontal="center" vertical="center" textRotation="90"/>
      <protection/>
    </xf>
    <xf numFmtId="0" fontId="24" fillId="22" borderId="87" xfId="52" applyFont="1" applyFill="1" applyBorder="1" applyAlignment="1" applyProtection="1">
      <alignment horizontal="center" vertical="center"/>
      <protection/>
    </xf>
    <xf numFmtId="0" fontId="24" fillId="22" borderId="11" xfId="52" applyFont="1" applyFill="1" applyBorder="1" applyAlignment="1" applyProtection="1">
      <alignment horizontal="center" vertical="center"/>
      <protection/>
    </xf>
    <xf numFmtId="0" fontId="22" fillId="24" borderId="11" xfId="52" applyFont="1" applyFill="1" applyBorder="1" applyAlignment="1" applyProtection="1">
      <alignment horizontal="center" vertical="center"/>
      <protection/>
    </xf>
    <xf numFmtId="167" fontId="22" fillId="24" borderId="88" xfId="52" applyNumberFormat="1" applyFont="1" applyFill="1" applyBorder="1" applyAlignment="1" applyProtection="1">
      <alignment horizontal="center" vertical="center"/>
      <protection/>
    </xf>
    <xf numFmtId="0" fontId="26" fillId="0" borderId="89" xfId="52" applyFont="1" applyBorder="1" applyAlignment="1" applyProtection="1">
      <alignment horizontal="center"/>
      <protection/>
    </xf>
    <xf numFmtId="0" fontId="26" fillId="0" borderId="90" xfId="52" applyFont="1" applyBorder="1" applyAlignment="1" applyProtection="1">
      <alignment horizontal="center"/>
      <protection/>
    </xf>
    <xf numFmtId="0" fontId="0" fillId="0" borderId="91" xfId="52" applyFont="1" applyFill="1" applyBorder="1" applyAlignment="1" applyProtection="1">
      <alignment horizontal="center"/>
      <protection/>
    </xf>
    <xf numFmtId="0" fontId="0" fillId="0" borderId="53" xfId="52" applyFont="1" applyFill="1" applyBorder="1" applyAlignment="1" applyProtection="1">
      <alignment horizontal="center"/>
      <protection/>
    </xf>
    <xf numFmtId="0" fontId="0" fillId="0" borderId="92" xfId="52" applyFont="1" applyBorder="1" applyAlignment="1" applyProtection="1">
      <alignment horizontal="center"/>
      <protection/>
    </xf>
    <xf numFmtId="0" fontId="0" fillId="0" borderId="89" xfId="52" applyFont="1" applyBorder="1" applyAlignment="1" applyProtection="1">
      <alignment horizontal="center"/>
      <protection/>
    </xf>
    <xf numFmtId="0" fontId="0" fillId="24" borderId="93" xfId="52" applyFont="1" applyFill="1" applyBorder="1" applyAlignment="1" applyProtection="1">
      <alignment horizontal="center"/>
      <protection/>
    </xf>
    <xf numFmtId="0" fontId="31" fillId="22" borderId="94" xfId="52" applyFont="1" applyFill="1" applyBorder="1" applyAlignment="1" applyProtection="1">
      <alignment horizontal="center" vertical="center"/>
      <protection/>
    </xf>
    <xf numFmtId="0" fontId="0" fillId="24" borderId="95" xfId="52" applyFont="1" applyFill="1" applyBorder="1" applyAlignment="1" applyProtection="1">
      <alignment horizontal="center" vertical="center"/>
      <protection/>
    </xf>
    <xf numFmtId="0" fontId="0" fillId="24" borderId="48" xfId="52" applyFont="1" applyFill="1" applyBorder="1" applyAlignment="1" applyProtection="1">
      <alignment horizontal="center" vertical="center"/>
      <protection/>
    </xf>
    <xf numFmtId="0" fontId="31" fillId="24" borderId="96" xfId="52" applyFont="1" applyFill="1" applyBorder="1" applyAlignment="1" applyProtection="1">
      <alignment horizontal="center" vertical="center"/>
      <protection/>
    </xf>
    <xf numFmtId="0" fontId="31" fillId="24" borderId="97" xfId="52" applyFont="1" applyFill="1" applyBorder="1" applyAlignment="1" applyProtection="1">
      <alignment horizontal="center" vertical="center"/>
      <protection/>
    </xf>
    <xf numFmtId="0" fontId="31" fillId="24" borderId="98" xfId="52" applyFont="1" applyFill="1" applyBorder="1" applyAlignment="1" applyProtection="1">
      <alignment horizontal="center" vertical="center"/>
      <protection/>
    </xf>
    <xf numFmtId="0" fontId="35" fillId="0" borderId="72" xfId="52" applyFont="1" applyBorder="1" applyAlignment="1">
      <alignment horizontal="left" vertical="center"/>
      <protection/>
    </xf>
    <xf numFmtId="175" fontId="26" fillId="0" borderId="0" xfId="52" applyNumberFormat="1" applyFont="1" applyBorder="1" applyAlignment="1">
      <alignment horizontal="center" vertical="center"/>
      <protection/>
    </xf>
    <xf numFmtId="0" fontId="40" fillId="0" borderId="72" xfId="52" applyFont="1" applyBorder="1" applyAlignment="1">
      <alignment horizontal="left"/>
      <protection/>
    </xf>
    <xf numFmtId="0" fontId="41" fillId="0" borderId="99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/>
      <protection/>
    </xf>
    <xf numFmtId="0" fontId="45" fillId="0" borderId="0" xfId="52" applyFont="1" applyBorder="1" applyAlignment="1">
      <alignment horizontal="left"/>
      <protection/>
    </xf>
    <xf numFmtId="0" fontId="35" fillId="0" borderId="0" xfId="52" applyFont="1" applyBorder="1" applyAlignment="1">
      <alignment horizontal="center"/>
      <protection/>
    </xf>
    <xf numFmtId="0" fontId="59" fillId="0" borderId="0" xfId="52" applyFont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3 ans ONP" xfId="52"/>
    <cellStyle name="Pilote de données - Catégorie" xfId="53"/>
    <cellStyle name="Pilote de données - Champ" xfId="54"/>
    <cellStyle name="Pilote de données - Coin" xfId="55"/>
    <cellStyle name="Pilote de données - Valeur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228600</xdr:rowOff>
    </xdr:from>
    <xdr:to>
      <xdr:col>1</xdr:col>
      <xdr:colOff>1647825</xdr:colOff>
      <xdr:row>2</xdr:row>
      <xdr:rowOff>1590675</xdr:rowOff>
    </xdr:to>
    <xdr:pic>
      <xdr:nvPicPr>
        <xdr:cNvPr id="1" name="Picture 9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76275"/>
          <a:ext cx="1638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1</xdr:col>
      <xdr:colOff>2552700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305" t="3335" r="2305" b="3335"/>
        <a:stretch>
          <a:fillRect/>
        </a:stretch>
      </xdr:blipFill>
      <xdr:spPr>
        <a:xfrm>
          <a:off x="180975" y="628650"/>
          <a:ext cx="29146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2638425</xdr:colOff>
      <xdr:row>2</xdr:row>
      <xdr:rowOff>104775</xdr:rowOff>
    </xdr:from>
    <xdr:to>
      <xdr:col>2</xdr:col>
      <xdr:colOff>457200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7334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2581275</xdr:colOff>
      <xdr:row>5</xdr:row>
      <xdr:rowOff>190500</xdr:rowOff>
    </xdr:from>
    <xdr:to>
      <xdr:col>2</xdr:col>
      <xdr:colOff>485775</xdr:colOff>
      <xdr:row>9</xdr:row>
      <xdr:rowOff>95250</xdr:rowOff>
    </xdr:to>
    <xdr:pic>
      <xdr:nvPicPr>
        <xdr:cNvPr id="3" name="Picture 4" descr="ONP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5811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23</xdr:row>
      <xdr:rowOff>180975</xdr:rowOff>
    </xdr:from>
    <xdr:to>
      <xdr:col>4</xdr:col>
      <xdr:colOff>2781300</xdr:colOff>
      <xdr:row>25</xdr:row>
      <xdr:rowOff>38100</xdr:rowOff>
    </xdr:to>
    <xdr:pic>
      <xdr:nvPicPr>
        <xdr:cNvPr id="4" name="Picture 5" descr="equideclic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58197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516LePin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HN"/>
      <sheetName val="Moulinette"/>
      <sheetName val="LePin"/>
      <sheetName val="Préparation"/>
      <sheetName val="Feuil1"/>
      <sheetName val="Notes"/>
      <sheetName val="Peloton"/>
      <sheetName val="Classements"/>
      <sheetName val="Par jury"/>
      <sheetName val="Fiche 3 ans"/>
    </sheetNames>
    <sheetDataSet>
      <sheetData sheetId="6">
        <row r="3">
          <cell r="R3">
            <v>1</v>
          </cell>
          <cell r="S3">
            <v>2</v>
          </cell>
          <cell r="T3">
            <v>3</v>
          </cell>
          <cell r="U3">
            <v>4</v>
          </cell>
          <cell r="V3">
            <v>5</v>
          </cell>
          <cell r="W3">
            <v>6</v>
          </cell>
          <cell r="X3">
            <v>7</v>
          </cell>
          <cell r="Y3">
            <v>8</v>
          </cell>
          <cell r="Z3">
            <v>9</v>
          </cell>
          <cell r="AA3">
            <v>10</v>
          </cell>
          <cell r="AB3">
            <v>11</v>
          </cell>
          <cell r="AC3">
            <v>12</v>
          </cell>
          <cell r="AD3">
            <v>13</v>
          </cell>
          <cell r="AE3">
            <v>14</v>
          </cell>
          <cell r="AF3">
            <v>15</v>
          </cell>
        </row>
        <row r="4">
          <cell r="R4">
            <v>1</v>
          </cell>
        </row>
        <row r="5">
          <cell r="R5">
            <v>1</v>
          </cell>
        </row>
        <row r="7">
          <cell r="S7">
            <v>1</v>
          </cell>
        </row>
        <row r="8">
          <cell r="S8">
            <v>1</v>
          </cell>
        </row>
        <row r="9">
          <cell r="T9">
            <v>1</v>
          </cell>
        </row>
        <row r="11">
          <cell r="T11">
            <v>1</v>
          </cell>
        </row>
        <row r="12">
          <cell r="T12">
            <v>1</v>
          </cell>
        </row>
        <row r="13">
          <cell r="U13">
            <v>1</v>
          </cell>
        </row>
        <row r="14">
          <cell r="U14">
            <v>1</v>
          </cell>
        </row>
        <row r="15">
          <cell r="V15">
            <v>1</v>
          </cell>
        </row>
        <row r="16">
          <cell r="V16">
            <v>1</v>
          </cell>
        </row>
        <row r="17">
          <cell r="V17">
            <v>1</v>
          </cell>
        </row>
        <row r="18">
          <cell r="W18">
            <v>1</v>
          </cell>
        </row>
        <row r="19">
          <cell r="W19">
            <v>1</v>
          </cell>
        </row>
        <row r="20">
          <cell r="W20">
            <v>1</v>
          </cell>
        </row>
        <row r="21">
          <cell r="X21">
            <v>1</v>
          </cell>
        </row>
        <row r="22">
          <cell r="X22">
            <v>1</v>
          </cell>
        </row>
        <row r="23">
          <cell r="X23">
            <v>1</v>
          </cell>
        </row>
        <row r="24">
          <cell r="Y24">
            <v>1</v>
          </cell>
        </row>
        <row r="25">
          <cell r="Y25">
            <v>1</v>
          </cell>
        </row>
        <row r="26">
          <cell r="Y26">
            <v>1</v>
          </cell>
        </row>
        <row r="27">
          <cell r="AA27">
            <v>1</v>
          </cell>
        </row>
        <row r="28">
          <cell r="Z28">
            <v>1</v>
          </cell>
        </row>
        <row r="29">
          <cell r="Z29">
            <v>1</v>
          </cell>
        </row>
        <row r="30">
          <cell r="Z30">
            <v>1</v>
          </cell>
        </row>
        <row r="31">
          <cell r="AA31">
            <v>1</v>
          </cell>
        </row>
        <row r="32">
          <cell r="AA32">
            <v>1</v>
          </cell>
        </row>
        <row r="33">
          <cell r="AB33">
            <v>1</v>
          </cell>
        </row>
        <row r="34">
          <cell r="AB34">
            <v>1</v>
          </cell>
        </row>
        <row r="35">
          <cell r="AB35">
            <v>1</v>
          </cell>
        </row>
        <row r="36">
          <cell r="AC36">
            <v>1</v>
          </cell>
        </row>
        <row r="37">
          <cell r="AC37">
            <v>1</v>
          </cell>
        </row>
        <row r="38">
          <cell r="AC38">
            <v>1</v>
          </cell>
        </row>
        <row r="40">
          <cell r="AD40">
            <v>1</v>
          </cell>
        </row>
        <row r="41">
          <cell r="AD41">
            <v>1</v>
          </cell>
        </row>
        <row r="42">
          <cell r="AE42">
            <v>1</v>
          </cell>
        </row>
        <row r="43">
          <cell r="AE43">
            <v>1</v>
          </cell>
        </row>
        <row r="44">
          <cell r="AE44">
            <v>1</v>
          </cell>
        </row>
        <row r="45">
          <cell r="AF45">
            <v>1</v>
          </cell>
        </row>
        <row r="46">
          <cell r="AF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workbookViewId="0" topLeftCell="A1">
      <pane xSplit="5" ySplit="3" topLeftCell="F4" activePane="bottomRight" state="frozen"/>
      <selection pane="topLeft" activeCell="K4" sqref="K4"/>
      <selection pane="topRight" activeCell="K4" sqref="K4"/>
      <selection pane="bottomLeft" activeCell="K4" sqref="K4"/>
      <selection pane="bottomRight" activeCell="Q1" sqref="Q1:Z1"/>
    </sheetView>
  </sheetViews>
  <sheetFormatPr defaultColWidth="10.00390625" defaultRowHeight="15"/>
  <cols>
    <col min="1" max="1" width="4.00390625" style="80" customWidth="1"/>
    <col min="2" max="2" width="22.00390625" style="38" customWidth="1"/>
    <col min="3" max="3" width="5.125" style="6" customWidth="1"/>
    <col min="4" max="4" width="4.25390625" style="6" customWidth="1"/>
    <col min="5" max="5" width="4.50390625" style="6" hidden="1" customWidth="1"/>
    <col min="6" max="6" width="23.00390625" style="81" hidden="1" customWidth="1"/>
    <col min="7" max="7" width="23.75390625" style="82" hidden="1" customWidth="1"/>
    <col min="8" max="8" width="22.75390625" style="82" hidden="1" customWidth="1"/>
    <col min="9" max="9" width="26.375" style="82" hidden="1" customWidth="1"/>
    <col min="10" max="10" width="23.875" style="82" hidden="1" customWidth="1"/>
    <col min="11" max="14" width="4.125" style="38" customWidth="1"/>
    <col min="15" max="16" width="4.50390625" style="38" customWidth="1"/>
    <col min="17" max="17" width="4.125" style="38" customWidth="1"/>
    <col min="18" max="18" width="3.875" style="38" customWidth="1"/>
    <col min="19" max="19" width="5.25390625" style="38" customWidth="1"/>
    <col min="20" max="20" width="3.875" style="80" customWidth="1"/>
    <col min="21" max="21" width="6.00390625" style="38" customWidth="1"/>
    <col min="22" max="25" width="3.875" style="38" customWidth="1"/>
    <col min="26" max="26" width="6.125" style="38" customWidth="1"/>
    <col min="27" max="27" width="3.875" style="38" customWidth="1"/>
    <col min="28" max="29" width="4.75390625" style="38" customWidth="1"/>
    <col min="30" max="30" width="6.00390625" style="38" customWidth="1"/>
    <col min="31" max="31" width="3.875" style="80" customWidth="1"/>
    <col min="32" max="32" width="6.625" style="38" customWidth="1"/>
    <col min="33" max="33" width="4.50390625" style="81" customWidth="1"/>
    <col min="34" max="34" width="28.875" style="82" bestFit="1" customWidth="1"/>
    <col min="35" max="35" width="52.00390625" style="82" bestFit="1" customWidth="1"/>
    <col min="36" max="36" width="4.50390625" style="211" customWidth="1"/>
    <col min="37" max="37" width="4.75390625" style="210" bestFit="1" customWidth="1"/>
    <col min="38" max="39" width="10.00390625" style="210" customWidth="1"/>
    <col min="40" max="16384" width="10.00390625" style="38" customWidth="1"/>
  </cols>
  <sheetData>
    <row r="1" spans="1:39" s="5" customFormat="1" ht="18" thickBot="1" thickTop="1">
      <c r="A1" s="1"/>
      <c r="B1" s="2" t="s">
        <v>0</v>
      </c>
      <c r="C1" s="219">
        <v>2009</v>
      </c>
      <c r="D1" s="219"/>
      <c r="E1" s="219"/>
      <c r="F1" s="3"/>
      <c r="G1" s="3"/>
      <c r="H1" s="3"/>
      <c r="I1" s="3"/>
      <c r="J1" s="4"/>
      <c r="K1" s="219" t="s">
        <v>1</v>
      </c>
      <c r="L1" s="219"/>
      <c r="M1" s="219"/>
      <c r="N1" s="219"/>
      <c r="O1" s="219"/>
      <c r="P1" s="219"/>
      <c r="Q1" s="219" t="s">
        <v>2</v>
      </c>
      <c r="R1" s="219"/>
      <c r="S1" s="219"/>
      <c r="T1" s="219"/>
      <c r="U1" s="219"/>
      <c r="V1" s="219"/>
      <c r="W1" s="219"/>
      <c r="X1" s="219"/>
      <c r="Y1" s="219"/>
      <c r="Z1" s="219"/>
      <c r="AA1" s="220">
        <v>39949</v>
      </c>
      <c r="AB1" s="220"/>
      <c r="AC1" s="220"/>
      <c r="AD1" s="220"/>
      <c r="AE1" s="220"/>
      <c r="AF1" s="220"/>
      <c r="AG1" s="217"/>
      <c r="AH1" s="218"/>
      <c r="AI1" s="218"/>
      <c r="AJ1" s="216" t="s">
        <v>3</v>
      </c>
      <c r="AK1" s="205"/>
      <c r="AL1" s="205"/>
      <c r="AM1" s="205"/>
    </row>
    <row r="2" spans="1:39" s="6" customFormat="1" ht="17.25" thickTop="1">
      <c r="A2" s="226" t="s">
        <v>4</v>
      </c>
      <c r="B2" s="226"/>
      <c r="C2" s="226"/>
      <c r="D2" s="226"/>
      <c r="E2" s="226"/>
      <c r="F2" s="227" t="s">
        <v>5</v>
      </c>
      <c r="G2" s="227"/>
      <c r="H2" s="227"/>
      <c r="I2" s="227"/>
      <c r="J2" s="227"/>
      <c r="K2" s="221" t="s">
        <v>6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 t="s">
        <v>7</v>
      </c>
      <c r="W2" s="222"/>
      <c r="X2" s="222"/>
      <c r="Y2" s="222"/>
      <c r="Z2" s="222"/>
      <c r="AA2" s="221" t="s">
        <v>8</v>
      </c>
      <c r="AB2" s="221"/>
      <c r="AC2" s="221"/>
      <c r="AD2" s="221"/>
      <c r="AE2" s="225"/>
      <c r="AF2" s="225"/>
      <c r="AG2" s="223" t="s">
        <v>9</v>
      </c>
      <c r="AH2" s="224"/>
      <c r="AI2" s="224"/>
      <c r="AJ2" s="216"/>
      <c r="AK2" s="206"/>
      <c r="AL2" s="206"/>
      <c r="AM2" s="206"/>
    </row>
    <row r="3" spans="1:39" s="24" customFormat="1" ht="227.25" thickBot="1">
      <c r="A3" s="7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11" t="s">
        <v>15</v>
      </c>
      <c r="G3" s="12" t="s">
        <v>16</v>
      </c>
      <c r="H3" s="12" t="s">
        <v>17</v>
      </c>
      <c r="I3" s="12" t="s">
        <v>18</v>
      </c>
      <c r="J3" s="13" t="s">
        <v>19</v>
      </c>
      <c r="K3" s="14" t="s">
        <v>20</v>
      </c>
      <c r="L3" s="15" t="s">
        <v>21</v>
      </c>
      <c r="M3" s="15" t="s">
        <v>22</v>
      </c>
      <c r="N3" s="15" t="s">
        <v>23</v>
      </c>
      <c r="O3" s="15" t="s">
        <v>24</v>
      </c>
      <c r="P3" s="15" t="s">
        <v>25</v>
      </c>
      <c r="Q3" s="15" t="s">
        <v>26</v>
      </c>
      <c r="R3" s="15" t="s">
        <v>27</v>
      </c>
      <c r="S3" s="8" t="s">
        <v>28</v>
      </c>
      <c r="T3" s="16" t="s">
        <v>348</v>
      </c>
      <c r="U3" s="17" t="s">
        <v>29</v>
      </c>
      <c r="V3" s="14" t="s">
        <v>30</v>
      </c>
      <c r="W3" s="15" t="s">
        <v>31</v>
      </c>
      <c r="X3" s="15" t="s">
        <v>32</v>
      </c>
      <c r="Y3" s="18" t="s">
        <v>33</v>
      </c>
      <c r="Z3" s="17" t="s">
        <v>34</v>
      </c>
      <c r="AA3" s="14" t="s">
        <v>35</v>
      </c>
      <c r="AB3" s="15" t="s">
        <v>36</v>
      </c>
      <c r="AC3" s="18" t="s">
        <v>37</v>
      </c>
      <c r="AD3" s="17" t="s">
        <v>38</v>
      </c>
      <c r="AE3" s="19" t="s">
        <v>39</v>
      </c>
      <c r="AF3" s="20" t="s">
        <v>40</v>
      </c>
      <c r="AG3" s="21" t="s">
        <v>41</v>
      </c>
      <c r="AH3" s="22" t="s">
        <v>42</v>
      </c>
      <c r="AI3" s="23" t="s">
        <v>43</v>
      </c>
      <c r="AJ3" s="216"/>
      <c r="AK3" s="207" t="s">
        <v>44</v>
      </c>
      <c r="AL3" s="208" t="s">
        <v>45</v>
      </c>
      <c r="AM3" s="208"/>
    </row>
    <row r="4" spans="1:39" ht="15" customHeight="1">
      <c r="A4" s="25">
        <v>1</v>
      </c>
      <c r="B4" s="26" t="s">
        <v>46</v>
      </c>
      <c r="C4" s="27" t="s">
        <v>47</v>
      </c>
      <c r="D4" s="27" t="s">
        <v>48</v>
      </c>
      <c r="E4" s="28">
        <v>133</v>
      </c>
      <c r="F4" s="29" t="s">
        <v>49</v>
      </c>
      <c r="G4" s="30" t="s">
        <v>50</v>
      </c>
      <c r="H4" s="30" t="s">
        <v>51</v>
      </c>
      <c r="I4" s="31" t="s">
        <v>52</v>
      </c>
      <c r="J4" s="32" t="s">
        <v>53</v>
      </c>
      <c r="K4" s="182">
        <v>8</v>
      </c>
      <c r="L4" s="183">
        <v>7</v>
      </c>
      <c r="M4" s="183">
        <v>6.5</v>
      </c>
      <c r="N4" s="183">
        <v>7</v>
      </c>
      <c r="O4" s="183">
        <v>7</v>
      </c>
      <c r="P4" s="183">
        <v>6</v>
      </c>
      <c r="Q4" s="183">
        <v>7</v>
      </c>
      <c r="R4" s="183">
        <v>7</v>
      </c>
      <c r="S4" s="184">
        <v>16</v>
      </c>
      <c r="T4" s="185"/>
      <c r="U4" s="33">
        <f aca="true" t="shared" si="0" ref="U4:U35">SUM(K4:S4)/2+T4</f>
        <v>35.75</v>
      </c>
      <c r="V4" s="186">
        <v>3</v>
      </c>
      <c r="W4" s="187">
        <v>3</v>
      </c>
      <c r="X4" s="183">
        <v>3</v>
      </c>
      <c r="Y4" s="188">
        <v>3.5</v>
      </c>
      <c r="Z4" s="34">
        <f aca="true" t="shared" si="1" ref="Z4:Z35">SUM(V4:Y4)</f>
        <v>12.5</v>
      </c>
      <c r="AA4" s="186">
        <v>7</v>
      </c>
      <c r="AB4" s="187">
        <v>6.5</v>
      </c>
      <c r="AC4" s="188">
        <v>7</v>
      </c>
      <c r="AD4" s="34">
        <f aca="true" t="shared" si="2" ref="AD4:AD35">SUM(AA4:AC4)</f>
        <v>20.5</v>
      </c>
      <c r="AE4" s="185"/>
      <c r="AF4" s="35">
        <f>IF(+U4+Z4+AD4-AE4=0,"NP",+U4+Z4+AD4-AE4)</f>
        <v>68.75</v>
      </c>
      <c r="AG4" s="36" t="s">
        <v>54</v>
      </c>
      <c r="AH4" s="37" t="s">
        <v>55</v>
      </c>
      <c r="AI4" s="37" t="s">
        <v>56</v>
      </c>
      <c r="AJ4" s="209">
        <f>MATCH(A4,'[1]Peloton'!R3:AF3)</f>
        <v>1</v>
      </c>
      <c r="AK4" s="206">
        <v>133</v>
      </c>
      <c r="AL4" s="210" t="str">
        <f aca="true" t="shared" si="3" ref="AL4:AL47">+IF(AG4="M","M","H&amp;F")&amp;" "&amp;IF(E4=0,"Non toisé",IF(E4&lt;120,"A",IF(E4&lt;131,"B",IF(E4&lt;141,"C",IF(E4&lt;149,"D",IF(E4&lt;156,"E","Hors côte"))))))</f>
        <v>M C</v>
      </c>
      <c r="AM4" s="210">
        <f aca="true" t="shared" si="4" ref="AM4:AM47">+IF(C4=AL4,"","à vérifier")</f>
      </c>
    </row>
    <row r="5" spans="1:39" ht="15" customHeight="1">
      <c r="A5" s="39">
        <v>2</v>
      </c>
      <c r="B5" s="40" t="s">
        <v>57</v>
      </c>
      <c r="C5" s="41" t="s">
        <v>47</v>
      </c>
      <c r="D5" s="41" t="s">
        <v>58</v>
      </c>
      <c r="E5" s="42">
        <v>133</v>
      </c>
      <c r="F5" s="43" t="s">
        <v>49</v>
      </c>
      <c r="G5" s="44" t="s">
        <v>50</v>
      </c>
      <c r="H5" s="45" t="s">
        <v>51</v>
      </c>
      <c r="I5" s="45" t="s">
        <v>52</v>
      </c>
      <c r="J5" s="46" t="s">
        <v>59</v>
      </c>
      <c r="K5" s="189">
        <v>7</v>
      </c>
      <c r="L5" s="190">
        <v>6.5</v>
      </c>
      <c r="M5" s="190">
        <v>6</v>
      </c>
      <c r="N5" s="190">
        <v>7</v>
      </c>
      <c r="O5" s="190">
        <v>7</v>
      </c>
      <c r="P5" s="190">
        <v>6</v>
      </c>
      <c r="Q5" s="190">
        <v>7</v>
      </c>
      <c r="R5" s="190">
        <v>6.5</v>
      </c>
      <c r="S5" s="191">
        <v>14</v>
      </c>
      <c r="T5" s="192"/>
      <c r="U5" s="47">
        <f t="shared" si="0"/>
        <v>33.5</v>
      </c>
      <c r="V5" s="193">
        <v>4</v>
      </c>
      <c r="W5" s="190">
        <v>3</v>
      </c>
      <c r="X5" s="190">
        <v>4</v>
      </c>
      <c r="Y5" s="194">
        <v>3</v>
      </c>
      <c r="Z5" s="47">
        <f t="shared" si="1"/>
        <v>14</v>
      </c>
      <c r="AA5" s="193">
        <v>6</v>
      </c>
      <c r="AB5" s="190">
        <v>6</v>
      </c>
      <c r="AC5" s="194">
        <v>6</v>
      </c>
      <c r="AD5" s="47">
        <f t="shared" si="2"/>
        <v>18</v>
      </c>
      <c r="AE5" s="192"/>
      <c r="AF5" s="48">
        <f aca="true" t="shared" si="5" ref="AF5:AF47">IF(+U5+Z5+AD5-AE5=0,"NP",+U5+Z5+AD5-AE5)</f>
        <v>65.5</v>
      </c>
      <c r="AG5" s="49" t="s">
        <v>54</v>
      </c>
      <c r="AH5" s="50" t="s">
        <v>60</v>
      </c>
      <c r="AI5" s="50" t="s">
        <v>61</v>
      </c>
      <c r="AJ5" s="209">
        <f>MATCH(A5,'[1]Peloton'!R4:AF4)</f>
        <v>1</v>
      </c>
      <c r="AK5" s="206">
        <v>133</v>
      </c>
      <c r="AL5" s="210" t="str">
        <f t="shared" si="3"/>
        <v>M C</v>
      </c>
      <c r="AM5" s="210">
        <f t="shared" si="4"/>
      </c>
    </row>
    <row r="6" spans="1:39" ht="15" customHeight="1">
      <c r="A6" s="51">
        <v>3</v>
      </c>
      <c r="B6" s="52" t="s">
        <v>62</v>
      </c>
      <c r="C6" s="53" t="s">
        <v>63</v>
      </c>
      <c r="D6" s="53" t="s">
        <v>64</v>
      </c>
      <c r="E6" s="54">
        <v>143</v>
      </c>
      <c r="F6" s="29" t="s">
        <v>65</v>
      </c>
      <c r="G6" s="30" t="s">
        <v>50</v>
      </c>
      <c r="H6" s="30" t="s">
        <v>66</v>
      </c>
      <c r="I6" s="31" t="s">
        <v>52</v>
      </c>
      <c r="J6" s="55" t="s">
        <v>67</v>
      </c>
      <c r="K6" s="195">
        <v>6.5</v>
      </c>
      <c r="L6" s="187">
        <v>7</v>
      </c>
      <c r="M6" s="187">
        <v>6</v>
      </c>
      <c r="N6" s="187">
        <v>7</v>
      </c>
      <c r="O6" s="187">
        <v>7</v>
      </c>
      <c r="P6" s="187">
        <v>6</v>
      </c>
      <c r="Q6" s="187">
        <v>7</v>
      </c>
      <c r="R6" s="187">
        <v>7</v>
      </c>
      <c r="S6" s="196">
        <v>14</v>
      </c>
      <c r="T6" s="197"/>
      <c r="U6" s="33">
        <f t="shared" si="0"/>
        <v>33.75</v>
      </c>
      <c r="V6" s="198">
        <v>3.5</v>
      </c>
      <c r="W6" s="187">
        <v>2.5</v>
      </c>
      <c r="X6" s="187">
        <v>3.5</v>
      </c>
      <c r="Y6" s="199">
        <v>3.5</v>
      </c>
      <c r="Z6" s="33">
        <f t="shared" si="1"/>
        <v>13</v>
      </c>
      <c r="AA6" s="198">
        <v>5</v>
      </c>
      <c r="AB6" s="187">
        <v>5.5</v>
      </c>
      <c r="AC6" s="199">
        <v>6.5</v>
      </c>
      <c r="AD6" s="33">
        <f t="shared" si="2"/>
        <v>17</v>
      </c>
      <c r="AE6" s="197"/>
      <c r="AF6" s="56">
        <f t="shared" si="5"/>
        <v>63.75</v>
      </c>
      <c r="AG6" s="44" t="s">
        <v>54</v>
      </c>
      <c r="AH6" s="45" t="s">
        <v>68</v>
      </c>
      <c r="AI6" s="45" t="s">
        <v>69</v>
      </c>
      <c r="AJ6" s="209">
        <f>MATCH(A6,'[1]Peloton'!R5:AF5)</f>
        <v>1</v>
      </c>
      <c r="AK6" s="206">
        <v>143</v>
      </c>
      <c r="AL6" s="210" t="str">
        <f t="shared" si="3"/>
        <v>M D</v>
      </c>
      <c r="AM6" s="210">
        <f t="shared" si="4"/>
      </c>
    </row>
    <row r="7" spans="1:39" ht="15" customHeight="1">
      <c r="A7" s="39">
        <v>4</v>
      </c>
      <c r="B7" s="40" t="s">
        <v>70</v>
      </c>
      <c r="C7" s="41" t="s">
        <v>63</v>
      </c>
      <c r="D7" s="41" t="s">
        <v>48</v>
      </c>
      <c r="E7" s="42">
        <v>143</v>
      </c>
      <c r="F7" s="43" t="s">
        <v>71</v>
      </c>
      <c r="G7" s="44" t="s">
        <v>72</v>
      </c>
      <c r="H7" s="45" t="s">
        <v>73</v>
      </c>
      <c r="I7" s="45" t="s">
        <v>74</v>
      </c>
      <c r="J7" s="57">
        <v>0</v>
      </c>
      <c r="K7" s="189"/>
      <c r="L7" s="190"/>
      <c r="M7" s="190"/>
      <c r="N7" s="190"/>
      <c r="O7" s="190"/>
      <c r="P7" s="190"/>
      <c r="Q7" s="190"/>
      <c r="R7" s="190"/>
      <c r="S7" s="191"/>
      <c r="T7" s="192"/>
      <c r="U7" s="47">
        <f t="shared" si="0"/>
        <v>0</v>
      </c>
      <c r="V7" s="193"/>
      <c r="W7" s="200"/>
      <c r="X7" s="190"/>
      <c r="Y7" s="194"/>
      <c r="Z7" s="47">
        <f t="shared" si="1"/>
        <v>0</v>
      </c>
      <c r="AA7" s="193"/>
      <c r="AB7" s="190"/>
      <c r="AC7" s="194"/>
      <c r="AD7" s="47">
        <f t="shared" si="2"/>
        <v>0</v>
      </c>
      <c r="AE7" s="192"/>
      <c r="AF7" s="48" t="str">
        <f t="shared" si="5"/>
        <v>NP</v>
      </c>
      <c r="AG7" s="49" t="s">
        <v>54</v>
      </c>
      <c r="AH7" s="50" t="s">
        <v>75</v>
      </c>
      <c r="AI7" s="50" t="s">
        <v>76</v>
      </c>
      <c r="AJ7" s="209"/>
      <c r="AK7" s="206">
        <v>143</v>
      </c>
      <c r="AL7" s="210" t="str">
        <f t="shared" si="3"/>
        <v>M D</v>
      </c>
      <c r="AM7" s="210">
        <f t="shared" si="4"/>
      </c>
    </row>
    <row r="8" spans="1:39" ht="15" customHeight="1">
      <c r="A8" s="51">
        <v>5</v>
      </c>
      <c r="B8" s="52" t="s">
        <v>77</v>
      </c>
      <c r="C8" s="53" t="s">
        <v>63</v>
      </c>
      <c r="D8" s="53" t="s">
        <v>78</v>
      </c>
      <c r="E8" s="54">
        <v>148</v>
      </c>
      <c r="F8" s="29" t="s">
        <v>79</v>
      </c>
      <c r="G8" s="30" t="s">
        <v>80</v>
      </c>
      <c r="H8" s="30" t="s">
        <v>81</v>
      </c>
      <c r="I8" s="31" t="s">
        <v>82</v>
      </c>
      <c r="J8" s="58" t="s">
        <v>79</v>
      </c>
      <c r="K8" s="195">
        <v>8</v>
      </c>
      <c r="L8" s="187">
        <v>7.5</v>
      </c>
      <c r="M8" s="187">
        <v>7</v>
      </c>
      <c r="N8" s="187">
        <v>7</v>
      </c>
      <c r="O8" s="187">
        <v>7</v>
      </c>
      <c r="P8" s="187">
        <v>7</v>
      </c>
      <c r="Q8" s="187">
        <v>7</v>
      </c>
      <c r="R8" s="187">
        <v>8</v>
      </c>
      <c r="S8" s="196">
        <v>16</v>
      </c>
      <c r="T8" s="197"/>
      <c r="U8" s="33">
        <f t="shared" si="0"/>
        <v>37.25</v>
      </c>
      <c r="V8" s="198">
        <v>4.5</v>
      </c>
      <c r="W8" s="187">
        <v>4</v>
      </c>
      <c r="X8" s="187">
        <v>4.5</v>
      </c>
      <c r="Y8" s="199">
        <v>4</v>
      </c>
      <c r="Z8" s="33">
        <f t="shared" si="1"/>
        <v>17</v>
      </c>
      <c r="AA8" s="198">
        <v>5</v>
      </c>
      <c r="AB8" s="187">
        <v>5.5</v>
      </c>
      <c r="AC8" s="199">
        <v>7.5</v>
      </c>
      <c r="AD8" s="33">
        <f t="shared" si="2"/>
        <v>18</v>
      </c>
      <c r="AE8" s="197"/>
      <c r="AF8" s="56">
        <f t="shared" si="5"/>
        <v>72.25</v>
      </c>
      <c r="AG8" s="44" t="s">
        <v>54</v>
      </c>
      <c r="AH8" s="45" t="s">
        <v>83</v>
      </c>
      <c r="AI8" s="45" t="s">
        <v>84</v>
      </c>
      <c r="AJ8" s="209">
        <f>MATCH(A8,'[1]Peloton'!R7:AF7)</f>
        <v>2</v>
      </c>
      <c r="AK8" s="206">
        <v>146</v>
      </c>
      <c r="AL8" s="210" t="str">
        <f t="shared" si="3"/>
        <v>M D</v>
      </c>
      <c r="AM8" s="210">
        <f t="shared" si="4"/>
      </c>
    </row>
    <row r="9" spans="1:39" ht="15" customHeight="1">
      <c r="A9" s="39">
        <v>6</v>
      </c>
      <c r="B9" s="40" t="s">
        <v>85</v>
      </c>
      <c r="C9" s="41" t="s">
        <v>63</v>
      </c>
      <c r="D9" s="41" t="s">
        <v>48</v>
      </c>
      <c r="E9" s="42">
        <v>144</v>
      </c>
      <c r="F9" s="43" t="s">
        <v>86</v>
      </c>
      <c r="G9" s="44" t="s">
        <v>87</v>
      </c>
      <c r="H9" s="45" t="s">
        <v>88</v>
      </c>
      <c r="I9" s="45" t="s">
        <v>89</v>
      </c>
      <c r="J9" s="59" t="s">
        <v>90</v>
      </c>
      <c r="K9" s="189">
        <v>5.5</v>
      </c>
      <c r="L9" s="190">
        <v>6</v>
      </c>
      <c r="M9" s="190">
        <v>5</v>
      </c>
      <c r="N9" s="190">
        <v>5.5</v>
      </c>
      <c r="O9" s="190">
        <v>5.5</v>
      </c>
      <c r="P9" s="190">
        <v>7</v>
      </c>
      <c r="Q9" s="190">
        <v>7</v>
      </c>
      <c r="R9" s="190">
        <v>6</v>
      </c>
      <c r="S9" s="191">
        <v>12</v>
      </c>
      <c r="T9" s="192"/>
      <c r="U9" s="47">
        <f t="shared" si="0"/>
        <v>29.75</v>
      </c>
      <c r="V9" s="193">
        <v>4</v>
      </c>
      <c r="W9" s="190">
        <v>3</v>
      </c>
      <c r="X9" s="190">
        <v>3</v>
      </c>
      <c r="Y9" s="194">
        <v>4.5</v>
      </c>
      <c r="Z9" s="47">
        <f t="shared" si="1"/>
        <v>14.5</v>
      </c>
      <c r="AA9" s="193">
        <v>6</v>
      </c>
      <c r="AB9" s="190">
        <v>6</v>
      </c>
      <c r="AC9" s="194">
        <v>7</v>
      </c>
      <c r="AD9" s="47">
        <f t="shared" si="2"/>
        <v>19</v>
      </c>
      <c r="AE9" s="192"/>
      <c r="AF9" s="48">
        <f t="shared" si="5"/>
        <v>63.25</v>
      </c>
      <c r="AG9" s="49" t="s">
        <v>54</v>
      </c>
      <c r="AH9" s="50" t="s">
        <v>83</v>
      </c>
      <c r="AI9" s="50" t="s">
        <v>91</v>
      </c>
      <c r="AJ9" s="209">
        <f>MATCH(A9,'[1]Peloton'!R8:AF8)</f>
        <v>2</v>
      </c>
      <c r="AK9" s="206">
        <v>146</v>
      </c>
      <c r="AL9" s="210" t="str">
        <f t="shared" si="3"/>
        <v>M D</v>
      </c>
      <c r="AM9" s="210">
        <f t="shared" si="4"/>
      </c>
    </row>
    <row r="10" spans="1:39" ht="15" customHeight="1">
      <c r="A10" s="51">
        <v>7</v>
      </c>
      <c r="B10" s="52" t="s">
        <v>92</v>
      </c>
      <c r="C10" s="53" t="s">
        <v>63</v>
      </c>
      <c r="D10" s="53" t="s">
        <v>48</v>
      </c>
      <c r="E10" s="54">
        <v>145</v>
      </c>
      <c r="F10" s="29" t="s">
        <v>86</v>
      </c>
      <c r="G10" s="30" t="s">
        <v>87</v>
      </c>
      <c r="H10" s="30" t="s">
        <v>88</v>
      </c>
      <c r="I10" s="31" t="s">
        <v>89</v>
      </c>
      <c r="J10" s="55" t="s">
        <v>93</v>
      </c>
      <c r="K10" s="195">
        <v>7</v>
      </c>
      <c r="L10" s="187">
        <v>7</v>
      </c>
      <c r="M10" s="187">
        <v>6</v>
      </c>
      <c r="N10" s="187">
        <v>6</v>
      </c>
      <c r="O10" s="187">
        <v>6.5</v>
      </c>
      <c r="P10" s="187">
        <v>6</v>
      </c>
      <c r="Q10" s="187">
        <v>7</v>
      </c>
      <c r="R10" s="187">
        <v>7</v>
      </c>
      <c r="S10" s="196">
        <v>14</v>
      </c>
      <c r="T10" s="197"/>
      <c r="U10" s="33">
        <f t="shared" si="0"/>
        <v>33.25</v>
      </c>
      <c r="V10" s="198">
        <v>3</v>
      </c>
      <c r="W10" s="187">
        <v>3</v>
      </c>
      <c r="X10" s="187">
        <v>3</v>
      </c>
      <c r="Y10" s="199">
        <v>3</v>
      </c>
      <c r="Z10" s="33">
        <f t="shared" si="1"/>
        <v>12</v>
      </c>
      <c r="AA10" s="198">
        <v>6</v>
      </c>
      <c r="AB10" s="187">
        <v>6.5</v>
      </c>
      <c r="AC10" s="199">
        <v>6.5</v>
      </c>
      <c r="AD10" s="33">
        <f t="shared" si="2"/>
        <v>19</v>
      </c>
      <c r="AE10" s="197"/>
      <c r="AF10" s="56">
        <f t="shared" si="5"/>
        <v>64.25</v>
      </c>
      <c r="AG10" s="44" t="s">
        <v>54</v>
      </c>
      <c r="AH10" s="45" t="s">
        <v>83</v>
      </c>
      <c r="AI10" s="45" t="s">
        <v>94</v>
      </c>
      <c r="AJ10" s="209">
        <f>MATCH(A10,'[1]Peloton'!R9:AF9)</f>
        <v>3</v>
      </c>
      <c r="AK10" s="206">
        <v>146</v>
      </c>
      <c r="AL10" s="210" t="str">
        <f t="shared" si="3"/>
        <v>M D</v>
      </c>
      <c r="AM10" s="210">
        <f t="shared" si="4"/>
      </c>
    </row>
    <row r="11" spans="1:39" ht="15" customHeight="1">
      <c r="A11" s="39">
        <v>8</v>
      </c>
      <c r="B11" s="40" t="s">
        <v>95</v>
      </c>
      <c r="C11" s="41" t="s">
        <v>63</v>
      </c>
      <c r="D11" s="41" t="s">
        <v>48</v>
      </c>
      <c r="E11" s="42">
        <v>146</v>
      </c>
      <c r="F11" s="43" t="s">
        <v>71</v>
      </c>
      <c r="G11" s="44" t="s">
        <v>72</v>
      </c>
      <c r="H11" s="45" t="s">
        <v>96</v>
      </c>
      <c r="I11" s="45" t="s">
        <v>97</v>
      </c>
      <c r="J11" s="57">
        <v>0</v>
      </c>
      <c r="K11" s="189"/>
      <c r="L11" s="193"/>
      <c r="M11" s="193"/>
      <c r="N11" s="190"/>
      <c r="O11" s="190"/>
      <c r="P11" s="190"/>
      <c r="Q11" s="190"/>
      <c r="R11" s="190"/>
      <c r="S11" s="191"/>
      <c r="T11" s="192"/>
      <c r="U11" s="47">
        <f t="shared" si="0"/>
        <v>0</v>
      </c>
      <c r="V11" s="193"/>
      <c r="W11" s="190"/>
      <c r="X11" s="190"/>
      <c r="Y11" s="194"/>
      <c r="Z11" s="47">
        <f t="shared" si="1"/>
        <v>0</v>
      </c>
      <c r="AA11" s="193"/>
      <c r="AB11" s="190"/>
      <c r="AC11" s="194"/>
      <c r="AD11" s="47">
        <f t="shared" si="2"/>
        <v>0</v>
      </c>
      <c r="AE11" s="192"/>
      <c r="AF11" s="48" t="str">
        <f t="shared" si="5"/>
        <v>NP</v>
      </c>
      <c r="AG11" s="49" t="s">
        <v>54</v>
      </c>
      <c r="AH11" s="50" t="s">
        <v>98</v>
      </c>
      <c r="AI11" s="50" t="s">
        <v>99</v>
      </c>
      <c r="AJ11" s="209"/>
      <c r="AK11" s="206">
        <v>146</v>
      </c>
      <c r="AL11" s="210" t="str">
        <f t="shared" si="3"/>
        <v>M D</v>
      </c>
      <c r="AM11" s="210">
        <f t="shared" si="4"/>
      </c>
    </row>
    <row r="12" spans="1:39" ht="15" customHeight="1">
      <c r="A12" s="51">
        <v>9</v>
      </c>
      <c r="B12" s="52" t="s">
        <v>100</v>
      </c>
      <c r="C12" s="53" t="s">
        <v>63</v>
      </c>
      <c r="D12" s="53" t="s">
        <v>48</v>
      </c>
      <c r="E12" s="54">
        <v>145</v>
      </c>
      <c r="F12" s="29" t="s">
        <v>101</v>
      </c>
      <c r="G12" s="30" t="s">
        <v>102</v>
      </c>
      <c r="H12" s="30" t="s">
        <v>103</v>
      </c>
      <c r="I12" s="31" t="s">
        <v>104</v>
      </c>
      <c r="J12" s="55">
        <v>0</v>
      </c>
      <c r="K12" s="195">
        <v>8</v>
      </c>
      <c r="L12" s="187">
        <v>7</v>
      </c>
      <c r="M12" s="187">
        <v>7</v>
      </c>
      <c r="N12" s="187">
        <v>8</v>
      </c>
      <c r="O12" s="187">
        <v>8</v>
      </c>
      <c r="P12" s="187">
        <v>6.5</v>
      </c>
      <c r="Q12" s="187">
        <v>7</v>
      </c>
      <c r="R12" s="187">
        <v>8</v>
      </c>
      <c r="S12" s="196">
        <v>16</v>
      </c>
      <c r="T12" s="197"/>
      <c r="U12" s="33">
        <f t="shared" si="0"/>
        <v>37.75</v>
      </c>
      <c r="V12" s="198">
        <v>4</v>
      </c>
      <c r="W12" s="198">
        <v>4.5</v>
      </c>
      <c r="X12" s="198">
        <v>4.5</v>
      </c>
      <c r="Y12" s="198">
        <v>4.5</v>
      </c>
      <c r="Z12" s="33">
        <f t="shared" si="1"/>
        <v>17.5</v>
      </c>
      <c r="AA12" s="198">
        <v>6</v>
      </c>
      <c r="AB12" s="187">
        <v>5.5</v>
      </c>
      <c r="AC12" s="199">
        <v>7.5</v>
      </c>
      <c r="AD12" s="33">
        <f t="shared" si="2"/>
        <v>19</v>
      </c>
      <c r="AE12" s="197"/>
      <c r="AF12" s="56">
        <f t="shared" si="5"/>
        <v>74.25</v>
      </c>
      <c r="AG12" s="44" t="s">
        <v>54</v>
      </c>
      <c r="AH12" s="45" t="s">
        <v>105</v>
      </c>
      <c r="AI12" s="45" t="s">
        <v>106</v>
      </c>
      <c r="AJ12" s="209">
        <f>MATCH(A12,'[1]Peloton'!R11:AF11)</f>
        <v>3</v>
      </c>
      <c r="AK12" s="206">
        <v>147</v>
      </c>
      <c r="AL12" s="210" t="str">
        <f t="shared" si="3"/>
        <v>M D</v>
      </c>
      <c r="AM12" s="210">
        <f t="shared" si="4"/>
      </c>
    </row>
    <row r="13" spans="1:39" ht="15" customHeight="1">
      <c r="A13" s="39">
        <v>10</v>
      </c>
      <c r="B13" s="40" t="s">
        <v>107</v>
      </c>
      <c r="C13" s="41" t="s">
        <v>63</v>
      </c>
      <c r="D13" s="41" t="s">
        <v>48</v>
      </c>
      <c r="E13" s="42">
        <v>147</v>
      </c>
      <c r="F13" s="43" t="s">
        <v>101</v>
      </c>
      <c r="G13" s="44" t="s">
        <v>102</v>
      </c>
      <c r="H13" s="45" t="s">
        <v>103</v>
      </c>
      <c r="I13" s="45" t="s">
        <v>104</v>
      </c>
      <c r="J13" s="59">
        <v>0</v>
      </c>
      <c r="K13" s="189">
        <v>6.5</v>
      </c>
      <c r="L13" s="190">
        <v>7</v>
      </c>
      <c r="M13" s="190">
        <v>6</v>
      </c>
      <c r="N13" s="190">
        <v>6.5</v>
      </c>
      <c r="O13" s="190">
        <v>6.5</v>
      </c>
      <c r="P13" s="190">
        <v>6</v>
      </c>
      <c r="Q13" s="190">
        <v>7</v>
      </c>
      <c r="R13" s="190">
        <v>8</v>
      </c>
      <c r="S13" s="191">
        <v>14</v>
      </c>
      <c r="T13" s="192"/>
      <c r="U13" s="47">
        <f t="shared" si="0"/>
        <v>33.75</v>
      </c>
      <c r="V13" s="193">
        <v>4</v>
      </c>
      <c r="W13" s="190">
        <v>4.5</v>
      </c>
      <c r="X13" s="190">
        <v>4</v>
      </c>
      <c r="Y13" s="194">
        <v>4</v>
      </c>
      <c r="Z13" s="47">
        <f t="shared" si="1"/>
        <v>16.5</v>
      </c>
      <c r="AA13" s="193">
        <v>6.5</v>
      </c>
      <c r="AB13" s="190">
        <v>6.5</v>
      </c>
      <c r="AC13" s="194">
        <v>6.5</v>
      </c>
      <c r="AD13" s="47">
        <f t="shared" si="2"/>
        <v>19.5</v>
      </c>
      <c r="AE13" s="192"/>
      <c r="AF13" s="48">
        <f t="shared" si="5"/>
        <v>69.75</v>
      </c>
      <c r="AG13" s="49" t="s">
        <v>54</v>
      </c>
      <c r="AH13" s="50" t="s">
        <v>108</v>
      </c>
      <c r="AI13" s="50" t="s">
        <v>109</v>
      </c>
      <c r="AJ13" s="209">
        <f>MATCH(A13,'[1]Peloton'!R12:AF12)</f>
        <v>3</v>
      </c>
      <c r="AK13" s="206">
        <v>147</v>
      </c>
      <c r="AL13" s="210" t="str">
        <f t="shared" si="3"/>
        <v>M D</v>
      </c>
      <c r="AM13" s="210">
        <f t="shared" si="4"/>
      </c>
    </row>
    <row r="14" spans="1:39" ht="15" customHeight="1">
      <c r="A14" s="51">
        <v>11</v>
      </c>
      <c r="B14" s="52" t="s">
        <v>110</v>
      </c>
      <c r="C14" s="53" t="s">
        <v>63</v>
      </c>
      <c r="D14" s="53" t="s">
        <v>78</v>
      </c>
      <c r="E14" s="54">
        <v>148</v>
      </c>
      <c r="F14" s="29" t="s">
        <v>111</v>
      </c>
      <c r="G14" s="30" t="s">
        <v>112</v>
      </c>
      <c r="H14" s="30" t="s">
        <v>113</v>
      </c>
      <c r="I14" s="31" t="s">
        <v>114</v>
      </c>
      <c r="J14" s="58">
        <v>0</v>
      </c>
      <c r="K14" s="195"/>
      <c r="L14" s="187"/>
      <c r="M14" s="187"/>
      <c r="N14" s="187"/>
      <c r="O14" s="187"/>
      <c r="P14" s="187"/>
      <c r="Q14" s="187"/>
      <c r="R14" s="187"/>
      <c r="S14" s="196"/>
      <c r="T14" s="197"/>
      <c r="U14" s="33">
        <f t="shared" si="0"/>
        <v>0</v>
      </c>
      <c r="V14" s="198"/>
      <c r="W14" s="187"/>
      <c r="X14" s="187"/>
      <c r="Y14" s="199"/>
      <c r="Z14" s="33">
        <f t="shared" si="1"/>
        <v>0</v>
      </c>
      <c r="AA14" s="198"/>
      <c r="AB14" s="187"/>
      <c r="AC14" s="199"/>
      <c r="AD14" s="33">
        <f t="shared" si="2"/>
        <v>0</v>
      </c>
      <c r="AE14" s="197"/>
      <c r="AF14" s="56" t="str">
        <f t="shared" si="5"/>
        <v>NP</v>
      </c>
      <c r="AG14" s="44" t="s">
        <v>54</v>
      </c>
      <c r="AH14" s="45" t="s">
        <v>115</v>
      </c>
      <c r="AI14" s="45" t="s">
        <v>116</v>
      </c>
      <c r="AJ14" s="209">
        <f>MATCH(A14,'[1]Peloton'!R13:AF13)</f>
        <v>4</v>
      </c>
      <c r="AK14" s="206">
        <v>148</v>
      </c>
      <c r="AL14" s="210" t="str">
        <f t="shared" si="3"/>
        <v>M D</v>
      </c>
      <c r="AM14" s="210">
        <f t="shared" si="4"/>
      </c>
    </row>
    <row r="15" spans="1:39" ht="15" customHeight="1">
      <c r="A15" s="39">
        <v>12</v>
      </c>
      <c r="B15" s="40" t="s">
        <v>117</v>
      </c>
      <c r="C15" s="41" t="s">
        <v>63</v>
      </c>
      <c r="D15" s="41" t="s">
        <v>48</v>
      </c>
      <c r="E15" s="42">
        <v>148</v>
      </c>
      <c r="F15" s="43" t="s">
        <v>71</v>
      </c>
      <c r="G15" s="44" t="s">
        <v>72</v>
      </c>
      <c r="H15" s="45" t="s">
        <v>118</v>
      </c>
      <c r="I15" s="45" t="s">
        <v>97</v>
      </c>
      <c r="J15" s="57">
        <v>0</v>
      </c>
      <c r="K15" s="189">
        <v>7.5</v>
      </c>
      <c r="L15" s="190">
        <v>7.5</v>
      </c>
      <c r="M15" s="190">
        <v>7</v>
      </c>
      <c r="N15" s="190">
        <v>7</v>
      </c>
      <c r="O15" s="190">
        <v>7</v>
      </c>
      <c r="P15" s="190">
        <v>5</v>
      </c>
      <c r="Q15" s="190">
        <v>7</v>
      </c>
      <c r="R15" s="190">
        <v>7</v>
      </c>
      <c r="S15" s="191">
        <v>15</v>
      </c>
      <c r="T15" s="192"/>
      <c r="U15" s="47">
        <f t="shared" si="0"/>
        <v>35</v>
      </c>
      <c r="V15" s="193">
        <v>3</v>
      </c>
      <c r="W15" s="190">
        <v>4</v>
      </c>
      <c r="X15" s="190">
        <v>3</v>
      </c>
      <c r="Y15" s="194">
        <v>3.5</v>
      </c>
      <c r="Z15" s="47">
        <f t="shared" si="1"/>
        <v>13.5</v>
      </c>
      <c r="AA15" s="193">
        <v>7</v>
      </c>
      <c r="AB15" s="190">
        <v>5.5</v>
      </c>
      <c r="AC15" s="194">
        <v>6.5</v>
      </c>
      <c r="AD15" s="47">
        <f t="shared" si="2"/>
        <v>19</v>
      </c>
      <c r="AE15" s="192"/>
      <c r="AF15" s="48">
        <f t="shared" si="5"/>
        <v>67.5</v>
      </c>
      <c r="AG15" s="49" t="s">
        <v>54</v>
      </c>
      <c r="AH15" s="50" t="s">
        <v>119</v>
      </c>
      <c r="AI15" s="50" t="s">
        <v>120</v>
      </c>
      <c r="AJ15" s="209">
        <f>MATCH(A15,'[1]Peloton'!R14:AF14)</f>
        <v>4</v>
      </c>
      <c r="AK15" s="206">
        <v>148</v>
      </c>
      <c r="AL15" s="210" t="str">
        <f t="shared" si="3"/>
        <v>M D</v>
      </c>
      <c r="AM15" s="210">
        <f t="shared" si="4"/>
      </c>
    </row>
    <row r="16" spans="1:39" ht="15" customHeight="1">
      <c r="A16" s="51">
        <v>13</v>
      </c>
      <c r="B16" s="52" t="s">
        <v>121</v>
      </c>
      <c r="C16" s="53" t="s">
        <v>63</v>
      </c>
      <c r="D16" s="53" t="s">
        <v>48</v>
      </c>
      <c r="E16" s="54">
        <v>148</v>
      </c>
      <c r="F16" s="29" t="s">
        <v>79</v>
      </c>
      <c r="G16" s="30" t="s">
        <v>80</v>
      </c>
      <c r="H16" s="30" t="s">
        <v>122</v>
      </c>
      <c r="I16" s="31" t="s">
        <v>123</v>
      </c>
      <c r="J16" s="58" t="s">
        <v>79</v>
      </c>
      <c r="K16" s="195">
        <v>7.5</v>
      </c>
      <c r="L16" s="187">
        <v>8</v>
      </c>
      <c r="M16" s="187">
        <v>8</v>
      </c>
      <c r="N16" s="187">
        <v>7.5</v>
      </c>
      <c r="O16" s="187">
        <v>7.5</v>
      </c>
      <c r="P16" s="187">
        <v>7</v>
      </c>
      <c r="Q16" s="187">
        <v>7</v>
      </c>
      <c r="R16" s="187">
        <v>8</v>
      </c>
      <c r="S16" s="196">
        <v>16</v>
      </c>
      <c r="T16" s="197"/>
      <c r="U16" s="33">
        <f t="shared" si="0"/>
        <v>38.25</v>
      </c>
      <c r="V16" s="198">
        <v>4</v>
      </c>
      <c r="W16" s="187">
        <v>4</v>
      </c>
      <c r="X16" s="187">
        <v>3</v>
      </c>
      <c r="Y16" s="199">
        <v>4</v>
      </c>
      <c r="Z16" s="33">
        <f t="shared" si="1"/>
        <v>15</v>
      </c>
      <c r="AA16" s="198">
        <v>6</v>
      </c>
      <c r="AB16" s="187">
        <v>8</v>
      </c>
      <c r="AC16" s="199">
        <v>8</v>
      </c>
      <c r="AD16" s="33">
        <f t="shared" si="2"/>
        <v>22</v>
      </c>
      <c r="AE16" s="197"/>
      <c r="AF16" s="56">
        <f t="shared" si="5"/>
        <v>75.25</v>
      </c>
      <c r="AG16" s="44" t="s">
        <v>54</v>
      </c>
      <c r="AH16" s="45" t="s">
        <v>55</v>
      </c>
      <c r="AI16" s="45" t="s">
        <v>124</v>
      </c>
      <c r="AJ16" s="209">
        <f>MATCH(A16,'[1]Peloton'!R15:AF15)</f>
        <v>5</v>
      </c>
      <c r="AK16" s="206">
        <v>148</v>
      </c>
      <c r="AL16" s="210" t="str">
        <f t="shared" si="3"/>
        <v>M D</v>
      </c>
      <c r="AM16" s="210">
        <f t="shared" si="4"/>
      </c>
    </row>
    <row r="17" spans="1:39" ht="15" customHeight="1">
      <c r="A17" s="39">
        <v>14</v>
      </c>
      <c r="B17" s="40" t="s">
        <v>125</v>
      </c>
      <c r="C17" s="41" t="s">
        <v>126</v>
      </c>
      <c r="D17" s="41" t="s">
        <v>48</v>
      </c>
      <c r="E17" s="42">
        <v>151</v>
      </c>
      <c r="F17" s="43" t="s">
        <v>127</v>
      </c>
      <c r="G17" s="44" t="s">
        <v>128</v>
      </c>
      <c r="H17" s="45" t="s">
        <v>129</v>
      </c>
      <c r="I17" s="45" t="s">
        <v>130</v>
      </c>
      <c r="J17" s="59" t="s">
        <v>131</v>
      </c>
      <c r="K17" s="189">
        <v>6</v>
      </c>
      <c r="L17" s="190">
        <v>6.5</v>
      </c>
      <c r="M17" s="190">
        <v>6</v>
      </c>
      <c r="N17" s="190">
        <v>6.5</v>
      </c>
      <c r="O17" s="190">
        <v>6</v>
      </c>
      <c r="P17" s="190">
        <v>6</v>
      </c>
      <c r="Q17" s="190">
        <v>6</v>
      </c>
      <c r="R17" s="190">
        <v>7</v>
      </c>
      <c r="S17" s="191">
        <v>13</v>
      </c>
      <c r="T17" s="192"/>
      <c r="U17" s="47">
        <f t="shared" si="0"/>
        <v>31.5</v>
      </c>
      <c r="V17" s="193">
        <v>4</v>
      </c>
      <c r="W17" s="190">
        <v>4</v>
      </c>
      <c r="X17" s="190">
        <v>3.5</v>
      </c>
      <c r="Y17" s="194">
        <v>4.5</v>
      </c>
      <c r="Z17" s="47">
        <f t="shared" si="1"/>
        <v>16</v>
      </c>
      <c r="AA17" s="193">
        <v>8</v>
      </c>
      <c r="AB17" s="190">
        <v>6</v>
      </c>
      <c r="AC17" s="194">
        <v>7.5</v>
      </c>
      <c r="AD17" s="47">
        <f t="shared" si="2"/>
        <v>21.5</v>
      </c>
      <c r="AE17" s="192"/>
      <c r="AF17" s="48">
        <f t="shared" si="5"/>
        <v>69</v>
      </c>
      <c r="AG17" s="49" t="s">
        <v>54</v>
      </c>
      <c r="AH17" s="50" t="s">
        <v>132</v>
      </c>
      <c r="AI17" s="50" t="s">
        <v>133</v>
      </c>
      <c r="AJ17" s="209">
        <f>MATCH(A17,'[1]Peloton'!R16:AF16)</f>
        <v>5</v>
      </c>
      <c r="AK17" s="206">
        <v>0</v>
      </c>
      <c r="AL17" s="210" t="str">
        <f t="shared" si="3"/>
        <v>M E</v>
      </c>
      <c r="AM17" s="210">
        <f t="shared" si="4"/>
      </c>
    </row>
    <row r="18" spans="1:39" ht="15" customHeight="1">
      <c r="A18" s="51">
        <v>15</v>
      </c>
      <c r="B18" s="52" t="s">
        <v>134</v>
      </c>
      <c r="C18" s="53" t="s">
        <v>135</v>
      </c>
      <c r="D18" s="53" t="s">
        <v>136</v>
      </c>
      <c r="E18" s="54">
        <v>120</v>
      </c>
      <c r="F18" s="29" t="s">
        <v>137</v>
      </c>
      <c r="G18" s="30" t="s">
        <v>138</v>
      </c>
      <c r="H18" s="30" t="s">
        <v>51</v>
      </c>
      <c r="I18" s="31" t="s">
        <v>52</v>
      </c>
      <c r="J18" s="55" t="s">
        <v>139</v>
      </c>
      <c r="K18" s="195">
        <v>6</v>
      </c>
      <c r="L18" s="187">
        <v>6</v>
      </c>
      <c r="M18" s="187">
        <v>6.5</v>
      </c>
      <c r="N18" s="187">
        <v>6.5</v>
      </c>
      <c r="O18" s="187">
        <v>6.5</v>
      </c>
      <c r="P18" s="187">
        <v>7</v>
      </c>
      <c r="Q18" s="187">
        <v>7</v>
      </c>
      <c r="R18" s="187">
        <v>6.5</v>
      </c>
      <c r="S18" s="196">
        <v>13</v>
      </c>
      <c r="T18" s="197"/>
      <c r="U18" s="33">
        <f t="shared" si="0"/>
        <v>32.5</v>
      </c>
      <c r="V18" s="198">
        <v>3</v>
      </c>
      <c r="W18" s="187">
        <v>3</v>
      </c>
      <c r="X18" s="187">
        <v>3.5</v>
      </c>
      <c r="Y18" s="199">
        <v>3.5</v>
      </c>
      <c r="Z18" s="33">
        <f t="shared" si="1"/>
        <v>13</v>
      </c>
      <c r="AA18" s="198">
        <v>5</v>
      </c>
      <c r="AB18" s="187">
        <v>6.5</v>
      </c>
      <c r="AC18" s="199">
        <v>6.5</v>
      </c>
      <c r="AD18" s="33">
        <f t="shared" si="2"/>
        <v>18</v>
      </c>
      <c r="AE18" s="197"/>
      <c r="AF18" s="56">
        <f t="shared" si="5"/>
        <v>63.5</v>
      </c>
      <c r="AG18" s="44" t="s">
        <v>140</v>
      </c>
      <c r="AH18" s="45" t="s">
        <v>141</v>
      </c>
      <c r="AI18" s="45" t="s">
        <v>142</v>
      </c>
      <c r="AJ18" s="209">
        <f>MATCH(A18,'[1]Peloton'!R17:AF17)</f>
        <v>5</v>
      </c>
      <c r="AK18" s="206">
        <v>0</v>
      </c>
      <c r="AL18" s="210" t="str">
        <f t="shared" si="3"/>
        <v>H&amp;F B</v>
      </c>
      <c r="AM18" s="210">
        <f t="shared" si="4"/>
      </c>
    </row>
    <row r="19" spans="1:39" ht="15" customHeight="1">
      <c r="A19" s="39">
        <v>16</v>
      </c>
      <c r="B19" s="40" t="s">
        <v>143</v>
      </c>
      <c r="C19" s="41" t="s">
        <v>135</v>
      </c>
      <c r="D19" s="41" t="s">
        <v>144</v>
      </c>
      <c r="E19" s="42">
        <v>123</v>
      </c>
      <c r="F19" s="43" t="s">
        <v>145</v>
      </c>
      <c r="G19" s="44" t="s">
        <v>146</v>
      </c>
      <c r="H19" s="45" t="s">
        <v>147</v>
      </c>
      <c r="I19" s="45" t="s">
        <v>148</v>
      </c>
      <c r="J19" s="59" t="s">
        <v>149</v>
      </c>
      <c r="K19" s="189">
        <v>5.5</v>
      </c>
      <c r="L19" s="190">
        <v>6</v>
      </c>
      <c r="M19" s="190">
        <v>5.5</v>
      </c>
      <c r="N19" s="190">
        <v>6</v>
      </c>
      <c r="O19" s="190">
        <v>6</v>
      </c>
      <c r="P19" s="190">
        <v>5</v>
      </c>
      <c r="Q19" s="190">
        <v>6</v>
      </c>
      <c r="R19" s="190">
        <v>6</v>
      </c>
      <c r="S19" s="191">
        <v>12</v>
      </c>
      <c r="T19" s="192"/>
      <c r="U19" s="47">
        <f t="shared" si="0"/>
        <v>29</v>
      </c>
      <c r="V19" s="193">
        <v>3</v>
      </c>
      <c r="W19" s="190">
        <v>2.5</v>
      </c>
      <c r="X19" s="190">
        <v>2.5</v>
      </c>
      <c r="Y19" s="194">
        <v>3</v>
      </c>
      <c r="Z19" s="47">
        <f t="shared" si="1"/>
        <v>11</v>
      </c>
      <c r="AA19" s="193">
        <v>7</v>
      </c>
      <c r="AB19" s="190">
        <v>7.5</v>
      </c>
      <c r="AC19" s="194">
        <v>7</v>
      </c>
      <c r="AD19" s="47">
        <f t="shared" si="2"/>
        <v>21.5</v>
      </c>
      <c r="AE19" s="192"/>
      <c r="AF19" s="48">
        <f t="shared" si="5"/>
        <v>61.5</v>
      </c>
      <c r="AG19" s="49" t="s">
        <v>140</v>
      </c>
      <c r="AH19" s="50" t="s">
        <v>150</v>
      </c>
      <c r="AI19" s="50" t="s">
        <v>151</v>
      </c>
      <c r="AJ19" s="209">
        <f>MATCH(A19,'[1]Peloton'!R18:AF18)</f>
        <v>6</v>
      </c>
      <c r="AK19" s="206">
        <v>128</v>
      </c>
      <c r="AL19" s="210" t="str">
        <f t="shared" si="3"/>
        <v>H&amp;F B</v>
      </c>
      <c r="AM19" s="210">
        <f t="shared" si="4"/>
      </c>
    </row>
    <row r="20" spans="1:39" ht="15" customHeight="1">
      <c r="A20" s="51">
        <v>17</v>
      </c>
      <c r="B20" s="52" t="s">
        <v>152</v>
      </c>
      <c r="C20" s="53" t="s">
        <v>153</v>
      </c>
      <c r="D20" s="53" t="s">
        <v>64</v>
      </c>
      <c r="E20" s="54">
        <v>136</v>
      </c>
      <c r="F20" s="29" t="s">
        <v>145</v>
      </c>
      <c r="G20" s="30" t="s">
        <v>146</v>
      </c>
      <c r="H20" s="30" t="s">
        <v>154</v>
      </c>
      <c r="I20" s="31" t="s">
        <v>155</v>
      </c>
      <c r="J20" s="55" t="s">
        <v>149</v>
      </c>
      <c r="K20" s="195">
        <v>5.5</v>
      </c>
      <c r="L20" s="187">
        <v>5.5</v>
      </c>
      <c r="M20" s="187">
        <v>6</v>
      </c>
      <c r="N20" s="187">
        <v>5.5</v>
      </c>
      <c r="O20" s="187">
        <v>6.5</v>
      </c>
      <c r="P20" s="187">
        <v>5</v>
      </c>
      <c r="Q20" s="187">
        <v>5.5</v>
      </c>
      <c r="R20" s="187">
        <v>5.5</v>
      </c>
      <c r="S20" s="196">
        <v>12</v>
      </c>
      <c r="T20" s="197"/>
      <c r="U20" s="33">
        <f t="shared" si="0"/>
        <v>28.5</v>
      </c>
      <c r="V20" s="198">
        <v>3</v>
      </c>
      <c r="W20" s="187">
        <v>3</v>
      </c>
      <c r="X20" s="187">
        <v>3</v>
      </c>
      <c r="Y20" s="199">
        <v>3</v>
      </c>
      <c r="Z20" s="33">
        <f t="shared" si="1"/>
        <v>12</v>
      </c>
      <c r="AA20" s="198">
        <v>6</v>
      </c>
      <c r="AB20" s="187">
        <v>5.5</v>
      </c>
      <c r="AC20" s="199">
        <v>6.5</v>
      </c>
      <c r="AD20" s="33">
        <f t="shared" si="2"/>
        <v>18</v>
      </c>
      <c r="AE20" s="197"/>
      <c r="AF20" s="56">
        <f t="shared" si="5"/>
        <v>58.5</v>
      </c>
      <c r="AG20" s="44" t="s">
        <v>156</v>
      </c>
      <c r="AH20" s="45" t="s">
        <v>157</v>
      </c>
      <c r="AI20" s="45" t="s">
        <v>158</v>
      </c>
      <c r="AJ20" s="209">
        <f>MATCH(A20,'[1]Peloton'!R19:AF19)</f>
        <v>6</v>
      </c>
      <c r="AK20" s="206">
        <v>135</v>
      </c>
      <c r="AL20" s="210" t="str">
        <f t="shared" si="3"/>
        <v>H&amp;F C</v>
      </c>
      <c r="AM20" s="210">
        <f t="shared" si="4"/>
      </c>
    </row>
    <row r="21" spans="1:39" ht="15" customHeight="1">
      <c r="A21" s="39">
        <v>18</v>
      </c>
      <c r="B21" s="40" t="s">
        <v>159</v>
      </c>
      <c r="C21" s="41" t="s">
        <v>153</v>
      </c>
      <c r="D21" s="41" t="s">
        <v>58</v>
      </c>
      <c r="E21" s="42">
        <v>137</v>
      </c>
      <c r="F21" s="43" t="s">
        <v>160</v>
      </c>
      <c r="G21" s="44" t="s">
        <v>161</v>
      </c>
      <c r="H21" s="45" t="s">
        <v>162</v>
      </c>
      <c r="I21" s="45" t="s">
        <v>163</v>
      </c>
      <c r="J21" s="59" t="s">
        <v>164</v>
      </c>
      <c r="K21" s="189">
        <v>6.5</v>
      </c>
      <c r="L21" s="190">
        <v>6.5</v>
      </c>
      <c r="M21" s="190">
        <v>6</v>
      </c>
      <c r="N21" s="190">
        <v>7</v>
      </c>
      <c r="O21" s="190">
        <v>7</v>
      </c>
      <c r="P21" s="190">
        <v>6</v>
      </c>
      <c r="Q21" s="190">
        <v>6.5</v>
      </c>
      <c r="R21" s="190">
        <v>7</v>
      </c>
      <c r="S21" s="191">
        <v>12</v>
      </c>
      <c r="T21" s="192"/>
      <c r="U21" s="47">
        <f t="shared" si="0"/>
        <v>32.25</v>
      </c>
      <c r="V21" s="193">
        <v>3</v>
      </c>
      <c r="W21" s="190">
        <v>3</v>
      </c>
      <c r="X21" s="190">
        <v>3</v>
      </c>
      <c r="Y21" s="194">
        <v>4</v>
      </c>
      <c r="Z21" s="47">
        <f t="shared" si="1"/>
        <v>13</v>
      </c>
      <c r="AA21" s="193">
        <v>6</v>
      </c>
      <c r="AB21" s="190">
        <v>5.5</v>
      </c>
      <c r="AC21" s="194">
        <v>6</v>
      </c>
      <c r="AD21" s="47">
        <f t="shared" si="2"/>
        <v>17.5</v>
      </c>
      <c r="AE21" s="192"/>
      <c r="AF21" s="48">
        <f t="shared" si="5"/>
        <v>62.75</v>
      </c>
      <c r="AG21" s="49" t="s">
        <v>140</v>
      </c>
      <c r="AH21" s="50" t="s">
        <v>165</v>
      </c>
      <c r="AI21" s="50" t="s">
        <v>166</v>
      </c>
      <c r="AJ21" s="209">
        <f>MATCH(A21,'[1]Peloton'!R20:AF20)</f>
        <v>6</v>
      </c>
      <c r="AK21" s="206">
        <v>137</v>
      </c>
      <c r="AL21" s="210" t="str">
        <f t="shared" si="3"/>
        <v>H&amp;F C</v>
      </c>
      <c r="AM21" s="210">
        <f t="shared" si="4"/>
      </c>
    </row>
    <row r="22" spans="1:39" ht="15" customHeight="1">
      <c r="A22" s="51">
        <v>19</v>
      </c>
      <c r="B22" s="52" t="s">
        <v>167</v>
      </c>
      <c r="C22" s="53" t="s">
        <v>153</v>
      </c>
      <c r="D22" s="53" t="s">
        <v>64</v>
      </c>
      <c r="E22" s="54">
        <v>140</v>
      </c>
      <c r="F22" s="29" t="s">
        <v>168</v>
      </c>
      <c r="G22" s="30" t="s">
        <v>169</v>
      </c>
      <c r="H22" s="30" t="s">
        <v>170</v>
      </c>
      <c r="I22" s="31" t="s">
        <v>171</v>
      </c>
      <c r="J22" s="58" t="s">
        <v>172</v>
      </c>
      <c r="K22" s="195">
        <v>6.5</v>
      </c>
      <c r="L22" s="187">
        <v>6</v>
      </c>
      <c r="M22" s="187">
        <v>6.5</v>
      </c>
      <c r="N22" s="187">
        <v>6</v>
      </c>
      <c r="O22" s="187">
        <v>7</v>
      </c>
      <c r="P22" s="187">
        <v>6.5</v>
      </c>
      <c r="Q22" s="187">
        <v>6.5</v>
      </c>
      <c r="R22" s="187">
        <v>6.5</v>
      </c>
      <c r="S22" s="196">
        <v>13</v>
      </c>
      <c r="T22" s="197"/>
      <c r="U22" s="33">
        <f t="shared" si="0"/>
        <v>32.25</v>
      </c>
      <c r="V22" s="198">
        <v>3.5</v>
      </c>
      <c r="W22" s="187">
        <v>3</v>
      </c>
      <c r="X22" s="187">
        <v>3</v>
      </c>
      <c r="Y22" s="199">
        <v>4</v>
      </c>
      <c r="Z22" s="33">
        <f t="shared" si="1"/>
        <v>13.5</v>
      </c>
      <c r="AA22" s="198">
        <v>6</v>
      </c>
      <c r="AB22" s="187">
        <v>5</v>
      </c>
      <c r="AC22" s="199">
        <v>7</v>
      </c>
      <c r="AD22" s="33">
        <f t="shared" si="2"/>
        <v>18</v>
      </c>
      <c r="AE22" s="197"/>
      <c r="AF22" s="56">
        <f t="shared" si="5"/>
        <v>63.75</v>
      </c>
      <c r="AG22" s="44" t="s">
        <v>140</v>
      </c>
      <c r="AH22" s="45" t="s">
        <v>173</v>
      </c>
      <c r="AI22" s="45" t="s">
        <v>174</v>
      </c>
      <c r="AJ22" s="209">
        <f>MATCH(A22,'[1]Peloton'!R21:AF21)</f>
        <v>7</v>
      </c>
      <c r="AK22" s="206">
        <v>138</v>
      </c>
      <c r="AL22" s="210" t="str">
        <f t="shared" si="3"/>
        <v>H&amp;F C</v>
      </c>
      <c r="AM22" s="210">
        <f t="shared" si="4"/>
      </c>
    </row>
    <row r="23" spans="1:39" ht="15" customHeight="1">
      <c r="A23" s="39">
        <v>20</v>
      </c>
      <c r="B23" s="60" t="s">
        <v>175</v>
      </c>
      <c r="C23" s="41" t="s">
        <v>153</v>
      </c>
      <c r="D23" s="61" t="s">
        <v>64</v>
      </c>
      <c r="E23" s="62">
        <v>141</v>
      </c>
      <c r="F23" s="43" t="s">
        <v>145</v>
      </c>
      <c r="G23" s="44" t="s">
        <v>146</v>
      </c>
      <c r="H23" s="45" t="s">
        <v>176</v>
      </c>
      <c r="I23" s="45" t="s">
        <v>177</v>
      </c>
      <c r="J23" s="63" t="s">
        <v>164</v>
      </c>
      <c r="K23" s="201">
        <v>6</v>
      </c>
      <c r="L23" s="200">
        <v>6.5</v>
      </c>
      <c r="M23" s="200">
        <v>6.5</v>
      </c>
      <c r="N23" s="200">
        <v>6.5</v>
      </c>
      <c r="O23" s="200">
        <v>7</v>
      </c>
      <c r="P23" s="200">
        <v>6</v>
      </c>
      <c r="Q23" s="200">
        <v>6</v>
      </c>
      <c r="R23" s="200">
        <v>7</v>
      </c>
      <c r="S23" s="191">
        <v>13</v>
      </c>
      <c r="T23" s="202"/>
      <c r="U23" s="64">
        <f t="shared" si="0"/>
        <v>32.25</v>
      </c>
      <c r="V23" s="203">
        <v>2.5</v>
      </c>
      <c r="W23" s="190">
        <v>3</v>
      </c>
      <c r="X23" s="200">
        <v>3</v>
      </c>
      <c r="Y23" s="204">
        <v>2.5</v>
      </c>
      <c r="Z23" s="64">
        <f t="shared" si="1"/>
        <v>11</v>
      </c>
      <c r="AA23" s="203">
        <v>5.5</v>
      </c>
      <c r="AB23" s="200">
        <v>6</v>
      </c>
      <c r="AC23" s="204">
        <v>5.5</v>
      </c>
      <c r="AD23" s="64">
        <f t="shared" si="2"/>
        <v>17</v>
      </c>
      <c r="AE23" s="202"/>
      <c r="AF23" s="65">
        <f t="shared" si="5"/>
        <v>60.25</v>
      </c>
      <c r="AG23" s="66" t="s">
        <v>54</v>
      </c>
      <c r="AH23" s="67" t="s">
        <v>157</v>
      </c>
      <c r="AI23" s="67" t="s">
        <v>178</v>
      </c>
      <c r="AJ23" s="209">
        <f>MATCH(A23,'[1]Peloton'!R22:AF22)</f>
        <v>7</v>
      </c>
      <c r="AK23" s="206">
        <v>139</v>
      </c>
      <c r="AL23" s="210" t="str">
        <f t="shared" si="3"/>
        <v>M D</v>
      </c>
      <c r="AM23" s="210" t="str">
        <f t="shared" si="4"/>
        <v>à vérifier</v>
      </c>
    </row>
    <row r="24" spans="1:39" ht="15" customHeight="1">
      <c r="A24" s="51">
        <v>21</v>
      </c>
      <c r="B24" s="52" t="s">
        <v>179</v>
      </c>
      <c r="C24" s="53" t="s">
        <v>153</v>
      </c>
      <c r="D24" s="53" t="s">
        <v>48</v>
      </c>
      <c r="E24" s="54">
        <v>136</v>
      </c>
      <c r="F24" s="29" t="s">
        <v>71</v>
      </c>
      <c r="G24" s="30" t="s">
        <v>72</v>
      </c>
      <c r="H24" s="30" t="s">
        <v>180</v>
      </c>
      <c r="I24" s="31" t="s">
        <v>181</v>
      </c>
      <c r="J24" s="58">
        <v>0</v>
      </c>
      <c r="K24" s="195">
        <v>5.5</v>
      </c>
      <c r="L24" s="187">
        <v>6</v>
      </c>
      <c r="M24" s="187">
        <v>6.5</v>
      </c>
      <c r="N24" s="187">
        <v>6</v>
      </c>
      <c r="O24" s="187">
        <v>7</v>
      </c>
      <c r="P24" s="187">
        <v>7</v>
      </c>
      <c r="Q24" s="187">
        <v>7</v>
      </c>
      <c r="R24" s="187">
        <v>6</v>
      </c>
      <c r="S24" s="196">
        <v>12</v>
      </c>
      <c r="T24" s="197"/>
      <c r="U24" s="33">
        <f t="shared" si="0"/>
        <v>31.5</v>
      </c>
      <c r="V24" s="198">
        <v>2.5</v>
      </c>
      <c r="W24" s="187">
        <v>2.5</v>
      </c>
      <c r="X24" s="187">
        <v>2</v>
      </c>
      <c r="Y24" s="199">
        <v>3.5</v>
      </c>
      <c r="Z24" s="33">
        <f t="shared" si="1"/>
        <v>10.5</v>
      </c>
      <c r="AA24" s="198">
        <v>6.5</v>
      </c>
      <c r="AB24" s="187">
        <v>7</v>
      </c>
      <c r="AC24" s="199">
        <v>7</v>
      </c>
      <c r="AD24" s="33">
        <f t="shared" si="2"/>
        <v>20.5</v>
      </c>
      <c r="AE24" s="197"/>
      <c r="AF24" s="56">
        <f t="shared" si="5"/>
        <v>62.5</v>
      </c>
      <c r="AG24" s="44" t="s">
        <v>140</v>
      </c>
      <c r="AH24" s="45" t="s">
        <v>182</v>
      </c>
      <c r="AI24" s="45" t="s">
        <v>183</v>
      </c>
      <c r="AJ24" s="209">
        <f>MATCH(A24,'[1]Peloton'!R23:AF23)</f>
        <v>7</v>
      </c>
      <c r="AK24" s="206">
        <v>140</v>
      </c>
      <c r="AL24" s="210" t="str">
        <f t="shared" si="3"/>
        <v>H&amp;F C</v>
      </c>
      <c r="AM24" s="210">
        <f t="shared" si="4"/>
      </c>
    </row>
    <row r="25" spans="1:39" ht="15" customHeight="1">
      <c r="A25" s="39">
        <v>22</v>
      </c>
      <c r="B25" s="40" t="s">
        <v>184</v>
      </c>
      <c r="C25" s="41" t="s">
        <v>153</v>
      </c>
      <c r="D25" s="41" t="s">
        <v>48</v>
      </c>
      <c r="E25" s="42">
        <v>139</v>
      </c>
      <c r="F25" s="43" t="s">
        <v>145</v>
      </c>
      <c r="G25" s="44" t="s">
        <v>146</v>
      </c>
      <c r="H25" s="45" t="s">
        <v>147</v>
      </c>
      <c r="I25" s="45" t="s">
        <v>148</v>
      </c>
      <c r="J25" s="59" t="s">
        <v>149</v>
      </c>
      <c r="K25" s="189">
        <v>5</v>
      </c>
      <c r="L25" s="190">
        <v>6</v>
      </c>
      <c r="M25" s="190">
        <v>6.5</v>
      </c>
      <c r="N25" s="190">
        <v>6</v>
      </c>
      <c r="O25" s="190">
        <v>6.5</v>
      </c>
      <c r="P25" s="190">
        <v>6</v>
      </c>
      <c r="Q25" s="190">
        <v>6</v>
      </c>
      <c r="R25" s="190">
        <v>6</v>
      </c>
      <c r="S25" s="191">
        <v>13</v>
      </c>
      <c r="T25" s="192"/>
      <c r="U25" s="47">
        <f t="shared" si="0"/>
        <v>30.5</v>
      </c>
      <c r="V25" s="193">
        <v>3</v>
      </c>
      <c r="W25" s="190">
        <v>3</v>
      </c>
      <c r="X25" s="190">
        <v>3</v>
      </c>
      <c r="Y25" s="194">
        <v>3.5</v>
      </c>
      <c r="Z25" s="47">
        <f t="shared" si="1"/>
        <v>12.5</v>
      </c>
      <c r="AA25" s="193">
        <v>5.5</v>
      </c>
      <c r="AB25" s="190">
        <v>5</v>
      </c>
      <c r="AC25" s="194">
        <v>6</v>
      </c>
      <c r="AD25" s="47">
        <f t="shared" si="2"/>
        <v>16.5</v>
      </c>
      <c r="AE25" s="192"/>
      <c r="AF25" s="48">
        <f t="shared" si="5"/>
        <v>59.5</v>
      </c>
      <c r="AG25" s="49" t="s">
        <v>140</v>
      </c>
      <c r="AH25" s="50" t="s">
        <v>150</v>
      </c>
      <c r="AI25" s="50" t="s">
        <v>185</v>
      </c>
      <c r="AJ25" s="209">
        <f>MATCH(A25,'[1]Peloton'!R24:AF24)</f>
        <v>8</v>
      </c>
      <c r="AK25" s="206">
        <v>140</v>
      </c>
      <c r="AL25" s="210" t="str">
        <f t="shared" si="3"/>
        <v>H&amp;F C</v>
      </c>
      <c r="AM25" s="210">
        <f t="shared" si="4"/>
      </c>
    </row>
    <row r="26" spans="1:39" ht="15" customHeight="1">
      <c r="A26" s="51">
        <v>23</v>
      </c>
      <c r="B26" s="52" t="s">
        <v>186</v>
      </c>
      <c r="C26" s="53" t="s">
        <v>153</v>
      </c>
      <c r="D26" s="53" t="s">
        <v>48</v>
      </c>
      <c r="E26" s="54">
        <v>140</v>
      </c>
      <c r="F26" s="29" t="s">
        <v>187</v>
      </c>
      <c r="G26" s="30" t="s">
        <v>188</v>
      </c>
      <c r="H26" s="30" t="s">
        <v>189</v>
      </c>
      <c r="I26" s="31" t="s">
        <v>190</v>
      </c>
      <c r="J26" s="55" t="s">
        <v>191</v>
      </c>
      <c r="K26" s="195">
        <v>7</v>
      </c>
      <c r="L26" s="187">
        <v>6.5</v>
      </c>
      <c r="M26" s="187">
        <v>6.5</v>
      </c>
      <c r="N26" s="187">
        <v>7</v>
      </c>
      <c r="O26" s="187">
        <v>7</v>
      </c>
      <c r="P26" s="187">
        <v>6</v>
      </c>
      <c r="Q26" s="187">
        <v>7</v>
      </c>
      <c r="R26" s="187">
        <v>7</v>
      </c>
      <c r="S26" s="196">
        <v>14</v>
      </c>
      <c r="T26" s="197"/>
      <c r="U26" s="33">
        <f t="shared" si="0"/>
        <v>34</v>
      </c>
      <c r="V26" s="198">
        <v>3</v>
      </c>
      <c r="W26" s="187">
        <v>3</v>
      </c>
      <c r="X26" s="187">
        <v>3.5</v>
      </c>
      <c r="Y26" s="199">
        <v>4</v>
      </c>
      <c r="Z26" s="33">
        <f t="shared" si="1"/>
        <v>13.5</v>
      </c>
      <c r="AA26" s="198">
        <v>6</v>
      </c>
      <c r="AB26" s="187">
        <v>6</v>
      </c>
      <c r="AC26" s="199">
        <v>6.5</v>
      </c>
      <c r="AD26" s="33">
        <f t="shared" si="2"/>
        <v>18.5</v>
      </c>
      <c r="AE26" s="197"/>
      <c r="AF26" s="56">
        <f t="shared" si="5"/>
        <v>66</v>
      </c>
      <c r="AG26" s="44" t="s">
        <v>140</v>
      </c>
      <c r="AH26" s="45" t="s">
        <v>192</v>
      </c>
      <c r="AI26" s="45" t="s">
        <v>193</v>
      </c>
      <c r="AJ26" s="209">
        <f>MATCH(A26,'[1]Peloton'!R25:AF25)</f>
        <v>8</v>
      </c>
      <c r="AK26" s="206">
        <v>140</v>
      </c>
      <c r="AL26" s="210" t="str">
        <f t="shared" si="3"/>
        <v>H&amp;F C</v>
      </c>
      <c r="AM26" s="210">
        <f t="shared" si="4"/>
      </c>
    </row>
    <row r="27" spans="1:39" ht="15" customHeight="1">
      <c r="A27" s="39">
        <v>24</v>
      </c>
      <c r="B27" s="40" t="s">
        <v>194</v>
      </c>
      <c r="C27" s="41" t="s">
        <v>195</v>
      </c>
      <c r="D27" s="41" t="s">
        <v>196</v>
      </c>
      <c r="E27" s="42">
        <v>0</v>
      </c>
      <c r="F27" s="43" t="s">
        <v>197</v>
      </c>
      <c r="G27" s="44" t="s">
        <v>138</v>
      </c>
      <c r="H27" s="45" t="s">
        <v>198</v>
      </c>
      <c r="I27" s="45" t="s">
        <v>199</v>
      </c>
      <c r="J27" s="59" t="s">
        <v>200</v>
      </c>
      <c r="K27" s="189"/>
      <c r="L27" s="190"/>
      <c r="M27" s="190"/>
      <c r="N27" s="190"/>
      <c r="O27" s="190"/>
      <c r="P27" s="190"/>
      <c r="Q27" s="190"/>
      <c r="R27" s="190"/>
      <c r="S27" s="191"/>
      <c r="T27" s="192"/>
      <c r="U27" s="47">
        <f t="shared" si="0"/>
        <v>0</v>
      </c>
      <c r="V27" s="193"/>
      <c r="W27" s="190"/>
      <c r="X27" s="190"/>
      <c r="Y27" s="194"/>
      <c r="Z27" s="47">
        <f t="shared" si="1"/>
        <v>0</v>
      </c>
      <c r="AA27" s="193"/>
      <c r="AB27" s="190"/>
      <c r="AC27" s="194"/>
      <c r="AD27" s="47">
        <f t="shared" si="2"/>
        <v>0</v>
      </c>
      <c r="AE27" s="192"/>
      <c r="AF27" s="48" t="str">
        <f t="shared" si="5"/>
        <v>NP</v>
      </c>
      <c r="AG27" s="49" t="s">
        <v>156</v>
      </c>
      <c r="AH27" s="50" t="s">
        <v>201</v>
      </c>
      <c r="AI27" s="50" t="s">
        <v>202</v>
      </c>
      <c r="AJ27" s="209">
        <f>MATCH(A27,'[1]Peloton'!R26:AF26)</f>
        <v>8</v>
      </c>
      <c r="AK27" s="206">
        <v>0</v>
      </c>
      <c r="AL27" s="210" t="str">
        <f t="shared" si="3"/>
        <v>H&amp;F Non toisé</v>
      </c>
      <c r="AM27" s="210" t="str">
        <f t="shared" si="4"/>
        <v>à vérifier</v>
      </c>
    </row>
    <row r="28" spans="1:39" ht="15" customHeight="1">
      <c r="A28" s="51">
        <v>25</v>
      </c>
      <c r="B28" s="52" t="s">
        <v>203</v>
      </c>
      <c r="C28" s="53" t="s">
        <v>195</v>
      </c>
      <c r="D28" s="53" t="s">
        <v>48</v>
      </c>
      <c r="E28" s="54">
        <v>142</v>
      </c>
      <c r="F28" s="29" t="s">
        <v>204</v>
      </c>
      <c r="G28" s="30" t="s">
        <v>205</v>
      </c>
      <c r="H28" s="30" t="s">
        <v>206</v>
      </c>
      <c r="I28" s="31" t="s">
        <v>207</v>
      </c>
      <c r="J28" s="55" t="s">
        <v>208</v>
      </c>
      <c r="K28" s="195">
        <v>6</v>
      </c>
      <c r="L28" s="187">
        <v>6</v>
      </c>
      <c r="M28" s="187">
        <v>7</v>
      </c>
      <c r="N28" s="187">
        <v>6.5</v>
      </c>
      <c r="O28" s="187">
        <v>7</v>
      </c>
      <c r="P28" s="187">
        <v>6</v>
      </c>
      <c r="Q28" s="187">
        <v>7</v>
      </c>
      <c r="R28" s="187">
        <v>7</v>
      </c>
      <c r="S28" s="196">
        <v>12</v>
      </c>
      <c r="T28" s="197"/>
      <c r="U28" s="33">
        <f t="shared" si="0"/>
        <v>32.25</v>
      </c>
      <c r="V28" s="198">
        <v>3</v>
      </c>
      <c r="W28" s="187">
        <v>3</v>
      </c>
      <c r="X28" s="187">
        <v>3</v>
      </c>
      <c r="Y28" s="199">
        <v>4</v>
      </c>
      <c r="Z28" s="33">
        <f t="shared" si="1"/>
        <v>13</v>
      </c>
      <c r="AA28" s="198">
        <v>7.5</v>
      </c>
      <c r="AB28" s="187">
        <v>7</v>
      </c>
      <c r="AC28" s="199">
        <v>7.5</v>
      </c>
      <c r="AD28" s="33">
        <f t="shared" si="2"/>
        <v>22</v>
      </c>
      <c r="AE28" s="197"/>
      <c r="AF28" s="56">
        <f t="shared" si="5"/>
        <v>67.25</v>
      </c>
      <c r="AG28" s="44" t="s">
        <v>156</v>
      </c>
      <c r="AH28" s="45" t="s">
        <v>209</v>
      </c>
      <c r="AI28" s="45" t="s">
        <v>210</v>
      </c>
      <c r="AJ28" s="209">
        <f>MATCH(A28,'[1]Peloton'!R27:AF27)</f>
        <v>10</v>
      </c>
      <c r="AK28" s="206">
        <v>142</v>
      </c>
      <c r="AL28" s="210" t="str">
        <f t="shared" si="3"/>
        <v>H&amp;F D</v>
      </c>
      <c r="AM28" s="210">
        <f t="shared" si="4"/>
      </c>
    </row>
    <row r="29" spans="1:39" ht="15" customHeight="1">
      <c r="A29" s="39">
        <v>26</v>
      </c>
      <c r="B29" s="40" t="s">
        <v>211</v>
      </c>
      <c r="C29" s="41" t="s">
        <v>195</v>
      </c>
      <c r="D29" s="41" t="s">
        <v>48</v>
      </c>
      <c r="E29" s="42">
        <v>144</v>
      </c>
      <c r="F29" s="43" t="s">
        <v>168</v>
      </c>
      <c r="G29" s="44" t="s">
        <v>169</v>
      </c>
      <c r="H29" s="45" t="s">
        <v>170</v>
      </c>
      <c r="I29" s="45" t="s">
        <v>171</v>
      </c>
      <c r="J29" s="57" t="s">
        <v>172</v>
      </c>
      <c r="K29" s="189">
        <v>6.5</v>
      </c>
      <c r="L29" s="190">
        <v>6</v>
      </c>
      <c r="M29" s="190">
        <v>7</v>
      </c>
      <c r="N29" s="190">
        <v>6</v>
      </c>
      <c r="O29" s="190">
        <v>7</v>
      </c>
      <c r="P29" s="190">
        <v>7</v>
      </c>
      <c r="Q29" s="190">
        <v>7</v>
      </c>
      <c r="R29" s="190">
        <v>7</v>
      </c>
      <c r="S29" s="191">
        <v>14</v>
      </c>
      <c r="T29" s="192"/>
      <c r="U29" s="47">
        <f t="shared" si="0"/>
        <v>33.75</v>
      </c>
      <c r="V29" s="193">
        <v>4</v>
      </c>
      <c r="W29" s="190">
        <v>4</v>
      </c>
      <c r="X29" s="190">
        <v>3</v>
      </c>
      <c r="Y29" s="194">
        <v>4</v>
      </c>
      <c r="Z29" s="47">
        <f t="shared" si="1"/>
        <v>15</v>
      </c>
      <c r="AA29" s="193">
        <v>7.5</v>
      </c>
      <c r="AB29" s="190">
        <v>7.5</v>
      </c>
      <c r="AC29" s="194">
        <v>7.5</v>
      </c>
      <c r="AD29" s="47">
        <f t="shared" si="2"/>
        <v>22.5</v>
      </c>
      <c r="AE29" s="192"/>
      <c r="AF29" s="48">
        <f t="shared" si="5"/>
        <v>71.25</v>
      </c>
      <c r="AG29" s="49" t="s">
        <v>140</v>
      </c>
      <c r="AH29" s="50" t="s">
        <v>212</v>
      </c>
      <c r="AI29" s="50" t="s">
        <v>213</v>
      </c>
      <c r="AJ29" s="209">
        <f>MATCH(A29,'[1]Peloton'!R28:AF28)</f>
        <v>9</v>
      </c>
      <c r="AK29" s="206">
        <v>143</v>
      </c>
      <c r="AL29" s="210" t="str">
        <f t="shared" si="3"/>
        <v>H&amp;F D</v>
      </c>
      <c r="AM29" s="210">
        <f t="shared" si="4"/>
      </c>
    </row>
    <row r="30" spans="1:39" ht="15" customHeight="1">
      <c r="A30" s="51">
        <v>27</v>
      </c>
      <c r="B30" s="52" t="s">
        <v>214</v>
      </c>
      <c r="C30" s="53" t="s">
        <v>195</v>
      </c>
      <c r="D30" s="53" t="s">
        <v>196</v>
      </c>
      <c r="E30" s="54">
        <v>145</v>
      </c>
      <c r="F30" s="29" t="s">
        <v>215</v>
      </c>
      <c r="G30" s="30" t="s">
        <v>216</v>
      </c>
      <c r="H30" s="30" t="s">
        <v>217</v>
      </c>
      <c r="I30" s="31" t="s">
        <v>218</v>
      </c>
      <c r="J30" s="55" t="s">
        <v>215</v>
      </c>
      <c r="K30" s="195">
        <v>8</v>
      </c>
      <c r="L30" s="187">
        <v>7</v>
      </c>
      <c r="M30" s="187">
        <v>7</v>
      </c>
      <c r="N30" s="187">
        <v>7.5</v>
      </c>
      <c r="O30" s="187">
        <v>8</v>
      </c>
      <c r="P30" s="187">
        <v>7</v>
      </c>
      <c r="Q30" s="187">
        <v>7</v>
      </c>
      <c r="R30" s="187">
        <v>7</v>
      </c>
      <c r="S30" s="196">
        <v>15</v>
      </c>
      <c r="T30" s="197"/>
      <c r="U30" s="33">
        <f t="shared" si="0"/>
        <v>36.75</v>
      </c>
      <c r="V30" s="198">
        <v>4</v>
      </c>
      <c r="W30" s="187">
        <v>3.5</v>
      </c>
      <c r="X30" s="187">
        <v>3.5</v>
      </c>
      <c r="Y30" s="199">
        <v>4</v>
      </c>
      <c r="Z30" s="33">
        <f t="shared" si="1"/>
        <v>15</v>
      </c>
      <c r="AA30" s="198">
        <v>6</v>
      </c>
      <c r="AB30" s="187">
        <v>6</v>
      </c>
      <c r="AC30" s="199">
        <v>6</v>
      </c>
      <c r="AD30" s="33">
        <f t="shared" si="2"/>
        <v>18</v>
      </c>
      <c r="AE30" s="197"/>
      <c r="AF30" s="56">
        <f t="shared" si="5"/>
        <v>69.75</v>
      </c>
      <c r="AG30" s="44" t="s">
        <v>140</v>
      </c>
      <c r="AH30" s="45" t="s">
        <v>219</v>
      </c>
      <c r="AI30" s="45" t="s">
        <v>220</v>
      </c>
      <c r="AJ30" s="209">
        <f>MATCH(A30,'[1]Peloton'!R29:AF29)</f>
        <v>9</v>
      </c>
      <c r="AK30" s="206">
        <v>143</v>
      </c>
      <c r="AL30" s="210" t="str">
        <f t="shared" si="3"/>
        <v>H&amp;F D</v>
      </c>
      <c r="AM30" s="210">
        <f t="shared" si="4"/>
      </c>
    </row>
    <row r="31" spans="1:39" ht="15" customHeight="1">
      <c r="A31" s="39">
        <v>28</v>
      </c>
      <c r="B31" s="40" t="s">
        <v>221</v>
      </c>
      <c r="C31" s="41" t="s">
        <v>195</v>
      </c>
      <c r="D31" s="41" t="s">
        <v>78</v>
      </c>
      <c r="E31" s="42">
        <v>146</v>
      </c>
      <c r="F31" s="43" t="s">
        <v>215</v>
      </c>
      <c r="G31" s="44" t="s">
        <v>216</v>
      </c>
      <c r="H31" s="45" t="s">
        <v>217</v>
      </c>
      <c r="I31" s="45" t="s">
        <v>218</v>
      </c>
      <c r="J31" s="59" t="s">
        <v>222</v>
      </c>
      <c r="K31" s="189">
        <v>8</v>
      </c>
      <c r="L31" s="190">
        <v>7</v>
      </c>
      <c r="M31" s="190">
        <v>8</v>
      </c>
      <c r="N31" s="190">
        <v>8</v>
      </c>
      <c r="O31" s="190">
        <v>8</v>
      </c>
      <c r="P31" s="190">
        <v>6</v>
      </c>
      <c r="Q31" s="190">
        <v>6</v>
      </c>
      <c r="R31" s="190">
        <v>8</v>
      </c>
      <c r="S31" s="191">
        <v>16</v>
      </c>
      <c r="T31" s="192"/>
      <c r="U31" s="47">
        <f t="shared" si="0"/>
        <v>37.5</v>
      </c>
      <c r="V31" s="193">
        <v>3</v>
      </c>
      <c r="W31" s="190">
        <v>3</v>
      </c>
      <c r="X31" s="190">
        <v>4</v>
      </c>
      <c r="Y31" s="194">
        <v>4.5</v>
      </c>
      <c r="Z31" s="47">
        <f t="shared" si="1"/>
        <v>14.5</v>
      </c>
      <c r="AA31" s="193">
        <v>6.5</v>
      </c>
      <c r="AB31" s="190">
        <v>6</v>
      </c>
      <c r="AC31" s="194">
        <v>6.5</v>
      </c>
      <c r="AD31" s="47">
        <f t="shared" si="2"/>
        <v>19</v>
      </c>
      <c r="AE31" s="192"/>
      <c r="AF31" s="48">
        <f t="shared" si="5"/>
        <v>71</v>
      </c>
      <c r="AG31" s="49" t="s">
        <v>140</v>
      </c>
      <c r="AH31" s="50" t="s">
        <v>219</v>
      </c>
      <c r="AI31" s="50" t="s">
        <v>223</v>
      </c>
      <c r="AJ31" s="209">
        <f>MATCH(A31,'[1]Peloton'!R30:AF30)</f>
        <v>9</v>
      </c>
      <c r="AK31" s="206">
        <v>144</v>
      </c>
      <c r="AL31" s="210" t="str">
        <f t="shared" si="3"/>
        <v>H&amp;F D</v>
      </c>
      <c r="AM31" s="210">
        <f t="shared" si="4"/>
      </c>
    </row>
    <row r="32" spans="1:39" ht="15" customHeight="1">
      <c r="A32" s="51">
        <v>29</v>
      </c>
      <c r="B32" s="52" t="s">
        <v>224</v>
      </c>
      <c r="C32" s="53" t="s">
        <v>195</v>
      </c>
      <c r="D32" s="53" t="s">
        <v>225</v>
      </c>
      <c r="E32" s="54">
        <v>144</v>
      </c>
      <c r="F32" s="29" t="s">
        <v>226</v>
      </c>
      <c r="G32" s="30" t="s">
        <v>227</v>
      </c>
      <c r="H32" s="30" t="s">
        <v>228</v>
      </c>
      <c r="I32" s="31" t="s">
        <v>229</v>
      </c>
      <c r="J32" s="55" t="s">
        <v>230</v>
      </c>
      <c r="K32" s="195">
        <v>5.5</v>
      </c>
      <c r="L32" s="187">
        <v>6.5</v>
      </c>
      <c r="M32" s="187">
        <v>6</v>
      </c>
      <c r="N32" s="187">
        <v>6</v>
      </c>
      <c r="O32" s="187">
        <v>6.5</v>
      </c>
      <c r="P32" s="187">
        <v>5</v>
      </c>
      <c r="Q32" s="187">
        <v>6.5</v>
      </c>
      <c r="R32" s="187">
        <v>7</v>
      </c>
      <c r="S32" s="196">
        <v>13</v>
      </c>
      <c r="T32" s="197"/>
      <c r="U32" s="33">
        <f t="shared" si="0"/>
        <v>31</v>
      </c>
      <c r="V32" s="198">
        <v>3.5</v>
      </c>
      <c r="W32" s="187">
        <v>4</v>
      </c>
      <c r="X32" s="187">
        <v>3</v>
      </c>
      <c r="Y32" s="199">
        <v>4</v>
      </c>
      <c r="Z32" s="33">
        <f t="shared" si="1"/>
        <v>14.5</v>
      </c>
      <c r="AA32" s="198">
        <v>6</v>
      </c>
      <c r="AB32" s="187">
        <v>6</v>
      </c>
      <c r="AC32" s="199">
        <v>7</v>
      </c>
      <c r="AD32" s="33">
        <f t="shared" si="2"/>
        <v>19</v>
      </c>
      <c r="AE32" s="197"/>
      <c r="AF32" s="56">
        <f t="shared" si="5"/>
        <v>64.5</v>
      </c>
      <c r="AG32" s="44" t="s">
        <v>156</v>
      </c>
      <c r="AH32" s="45" t="s">
        <v>83</v>
      </c>
      <c r="AI32" s="45" t="s">
        <v>231</v>
      </c>
      <c r="AJ32" s="209">
        <f>MATCH(A32,'[1]Peloton'!R31:AF31)</f>
        <v>10</v>
      </c>
      <c r="AK32" s="206">
        <v>144</v>
      </c>
      <c r="AL32" s="210" t="str">
        <f t="shared" si="3"/>
        <v>H&amp;F D</v>
      </c>
      <c r="AM32" s="210">
        <f t="shared" si="4"/>
      </c>
    </row>
    <row r="33" spans="1:39" ht="15" customHeight="1">
      <c r="A33" s="39">
        <v>30</v>
      </c>
      <c r="B33" s="40" t="s">
        <v>232</v>
      </c>
      <c r="C33" s="41" t="s">
        <v>195</v>
      </c>
      <c r="D33" s="41" t="s">
        <v>225</v>
      </c>
      <c r="E33" s="42">
        <v>144</v>
      </c>
      <c r="F33" s="43" t="s">
        <v>233</v>
      </c>
      <c r="G33" s="44" t="s">
        <v>234</v>
      </c>
      <c r="H33" s="45" t="s">
        <v>235</v>
      </c>
      <c r="I33" s="45" t="s">
        <v>236</v>
      </c>
      <c r="J33" s="59">
        <v>0</v>
      </c>
      <c r="K33" s="189">
        <v>6.5</v>
      </c>
      <c r="L33" s="190">
        <v>6.5</v>
      </c>
      <c r="M33" s="190">
        <v>7</v>
      </c>
      <c r="N33" s="190">
        <v>7</v>
      </c>
      <c r="O33" s="190">
        <v>7</v>
      </c>
      <c r="P33" s="190">
        <v>6.5</v>
      </c>
      <c r="Q33" s="190">
        <v>7</v>
      </c>
      <c r="R33" s="190">
        <v>6.5</v>
      </c>
      <c r="S33" s="191">
        <v>13</v>
      </c>
      <c r="T33" s="192"/>
      <c r="U33" s="47">
        <f t="shared" si="0"/>
        <v>33.5</v>
      </c>
      <c r="V33" s="193">
        <v>4.5</v>
      </c>
      <c r="W33" s="190">
        <v>3</v>
      </c>
      <c r="X33" s="190">
        <v>3</v>
      </c>
      <c r="Y33" s="194">
        <v>4</v>
      </c>
      <c r="Z33" s="47">
        <f t="shared" si="1"/>
        <v>14.5</v>
      </c>
      <c r="AA33" s="193">
        <v>7.5</v>
      </c>
      <c r="AB33" s="193">
        <v>7</v>
      </c>
      <c r="AC33" s="193">
        <v>7.5</v>
      </c>
      <c r="AD33" s="47">
        <f t="shared" si="2"/>
        <v>22</v>
      </c>
      <c r="AE33" s="192"/>
      <c r="AF33" s="48">
        <f t="shared" si="5"/>
        <v>70</v>
      </c>
      <c r="AG33" s="49" t="s">
        <v>54</v>
      </c>
      <c r="AH33" s="50" t="s">
        <v>237</v>
      </c>
      <c r="AI33" s="50" t="s">
        <v>238</v>
      </c>
      <c r="AJ33" s="209">
        <f>MATCH(A33,'[1]Peloton'!R32:AF32)</f>
        <v>10</v>
      </c>
      <c r="AK33" s="206">
        <v>144</v>
      </c>
      <c r="AL33" s="210" t="str">
        <f t="shared" si="3"/>
        <v>M D</v>
      </c>
      <c r="AM33" s="210" t="str">
        <f t="shared" si="4"/>
        <v>à vérifier</v>
      </c>
    </row>
    <row r="34" spans="1:39" ht="15" customHeight="1">
      <c r="A34" s="51">
        <v>31</v>
      </c>
      <c r="B34" s="52" t="s">
        <v>239</v>
      </c>
      <c r="C34" s="53" t="s">
        <v>195</v>
      </c>
      <c r="D34" s="53" t="s">
        <v>48</v>
      </c>
      <c r="E34" s="54">
        <v>143</v>
      </c>
      <c r="F34" s="29" t="s">
        <v>187</v>
      </c>
      <c r="G34" s="30" t="s">
        <v>188</v>
      </c>
      <c r="H34" s="30" t="s">
        <v>240</v>
      </c>
      <c r="I34" s="31" t="s">
        <v>241</v>
      </c>
      <c r="J34" s="55" t="s">
        <v>191</v>
      </c>
      <c r="K34" s="195">
        <v>7</v>
      </c>
      <c r="L34" s="187">
        <v>6.5</v>
      </c>
      <c r="M34" s="187">
        <v>6</v>
      </c>
      <c r="N34" s="187">
        <v>7</v>
      </c>
      <c r="O34" s="187">
        <v>7</v>
      </c>
      <c r="P34" s="187">
        <v>6</v>
      </c>
      <c r="Q34" s="187">
        <v>6.5</v>
      </c>
      <c r="R34" s="187">
        <v>7</v>
      </c>
      <c r="S34" s="196">
        <v>14</v>
      </c>
      <c r="T34" s="197"/>
      <c r="U34" s="33">
        <f t="shared" si="0"/>
        <v>33.5</v>
      </c>
      <c r="V34" s="198">
        <v>3</v>
      </c>
      <c r="W34" s="187">
        <v>3</v>
      </c>
      <c r="X34" s="187">
        <v>3</v>
      </c>
      <c r="Y34" s="199">
        <v>3.5</v>
      </c>
      <c r="Z34" s="33">
        <f t="shared" si="1"/>
        <v>12.5</v>
      </c>
      <c r="AA34" s="198">
        <v>7</v>
      </c>
      <c r="AB34" s="187">
        <v>7</v>
      </c>
      <c r="AC34" s="199">
        <v>7.5</v>
      </c>
      <c r="AD34" s="33">
        <f t="shared" si="2"/>
        <v>21.5</v>
      </c>
      <c r="AE34" s="197"/>
      <c r="AF34" s="56">
        <f t="shared" si="5"/>
        <v>67.5</v>
      </c>
      <c r="AG34" s="44" t="s">
        <v>140</v>
      </c>
      <c r="AH34" s="45" t="s">
        <v>55</v>
      </c>
      <c r="AI34" s="45" t="s">
        <v>242</v>
      </c>
      <c r="AJ34" s="209">
        <f>MATCH(A34,'[1]Peloton'!R33:AF33)</f>
        <v>11</v>
      </c>
      <c r="AK34" s="206">
        <v>144</v>
      </c>
      <c r="AL34" s="210" t="str">
        <f t="shared" si="3"/>
        <v>H&amp;F D</v>
      </c>
      <c r="AM34" s="210">
        <f t="shared" si="4"/>
      </c>
    </row>
    <row r="35" spans="1:39" ht="15" customHeight="1">
      <c r="A35" s="39">
        <v>32</v>
      </c>
      <c r="B35" s="40" t="s">
        <v>243</v>
      </c>
      <c r="C35" s="41" t="s">
        <v>195</v>
      </c>
      <c r="D35" s="41" t="s">
        <v>78</v>
      </c>
      <c r="E35" s="42">
        <v>142</v>
      </c>
      <c r="F35" s="43" t="s">
        <v>204</v>
      </c>
      <c r="G35" s="44" t="s">
        <v>205</v>
      </c>
      <c r="H35" s="45" t="s">
        <v>244</v>
      </c>
      <c r="I35" s="45" t="s">
        <v>245</v>
      </c>
      <c r="J35" s="59" t="s">
        <v>246</v>
      </c>
      <c r="K35" s="189">
        <v>5.5</v>
      </c>
      <c r="L35" s="190">
        <v>6</v>
      </c>
      <c r="M35" s="190">
        <v>5.5</v>
      </c>
      <c r="N35" s="190">
        <v>6</v>
      </c>
      <c r="O35" s="190">
        <v>6</v>
      </c>
      <c r="P35" s="190">
        <v>5</v>
      </c>
      <c r="Q35" s="190">
        <v>6</v>
      </c>
      <c r="R35" s="190">
        <v>5.5</v>
      </c>
      <c r="S35" s="191">
        <v>12</v>
      </c>
      <c r="T35" s="192"/>
      <c r="U35" s="47">
        <f t="shared" si="0"/>
        <v>28.75</v>
      </c>
      <c r="V35" s="193">
        <v>2.5</v>
      </c>
      <c r="W35" s="190">
        <v>2.5</v>
      </c>
      <c r="X35" s="190">
        <v>2.5</v>
      </c>
      <c r="Y35" s="194">
        <v>3</v>
      </c>
      <c r="Z35" s="47">
        <f t="shared" si="1"/>
        <v>10.5</v>
      </c>
      <c r="AA35" s="193">
        <v>5</v>
      </c>
      <c r="AB35" s="190">
        <v>6</v>
      </c>
      <c r="AC35" s="194">
        <v>6</v>
      </c>
      <c r="AD35" s="47">
        <f t="shared" si="2"/>
        <v>17</v>
      </c>
      <c r="AE35" s="192"/>
      <c r="AF35" s="48">
        <f t="shared" si="5"/>
        <v>56.25</v>
      </c>
      <c r="AG35" s="49" t="s">
        <v>140</v>
      </c>
      <c r="AH35" s="50" t="s">
        <v>247</v>
      </c>
      <c r="AI35" s="50" t="s">
        <v>248</v>
      </c>
      <c r="AJ35" s="209">
        <f>MATCH(A35,'[1]Peloton'!R34:AF34)</f>
        <v>11</v>
      </c>
      <c r="AK35" s="206">
        <v>145</v>
      </c>
      <c r="AL35" s="210" t="str">
        <f t="shared" si="3"/>
        <v>H&amp;F D</v>
      </c>
      <c r="AM35" s="210">
        <f t="shared" si="4"/>
      </c>
    </row>
    <row r="36" spans="1:39" ht="15" customHeight="1">
      <c r="A36" s="51">
        <v>33</v>
      </c>
      <c r="B36" s="52" t="s">
        <v>249</v>
      </c>
      <c r="C36" s="53" t="s">
        <v>195</v>
      </c>
      <c r="D36" s="53" t="s">
        <v>78</v>
      </c>
      <c r="E36" s="54">
        <v>147</v>
      </c>
      <c r="F36" s="29" t="s">
        <v>250</v>
      </c>
      <c r="G36" s="30" t="s">
        <v>138</v>
      </c>
      <c r="H36" s="30" t="s">
        <v>251</v>
      </c>
      <c r="I36" s="31" t="s">
        <v>199</v>
      </c>
      <c r="J36" s="58">
        <v>0</v>
      </c>
      <c r="K36" s="195">
        <v>7</v>
      </c>
      <c r="L36" s="187">
        <v>7</v>
      </c>
      <c r="M36" s="187">
        <v>5.5</v>
      </c>
      <c r="N36" s="187">
        <v>7</v>
      </c>
      <c r="O36" s="187">
        <v>7</v>
      </c>
      <c r="P36" s="187">
        <v>8</v>
      </c>
      <c r="Q36" s="187">
        <v>7</v>
      </c>
      <c r="R36" s="187">
        <v>7.5</v>
      </c>
      <c r="S36" s="196">
        <v>14</v>
      </c>
      <c r="T36" s="197"/>
      <c r="U36" s="33">
        <f aca="true" t="shared" si="6" ref="U36:U47">SUM(K36:S36)/2+T36</f>
        <v>35</v>
      </c>
      <c r="V36" s="198">
        <v>3</v>
      </c>
      <c r="W36" s="187">
        <v>3.5</v>
      </c>
      <c r="X36" s="187">
        <v>3</v>
      </c>
      <c r="Y36" s="199">
        <v>4</v>
      </c>
      <c r="Z36" s="33">
        <f aca="true" t="shared" si="7" ref="Z36:Z47">SUM(V36:Y36)</f>
        <v>13.5</v>
      </c>
      <c r="AA36" s="198">
        <v>6.5</v>
      </c>
      <c r="AB36" s="187">
        <v>6.5</v>
      </c>
      <c r="AC36" s="199">
        <v>7</v>
      </c>
      <c r="AD36" s="33">
        <f aca="true" t="shared" si="8" ref="AD36:AD47">SUM(AA36:AC36)</f>
        <v>20</v>
      </c>
      <c r="AE36" s="197"/>
      <c r="AF36" s="56">
        <f t="shared" si="5"/>
        <v>68.5</v>
      </c>
      <c r="AG36" s="44" t="s">
        <v>140</v>
      </c>
      <c r="AH36" s="45" t="s">
        <v>98</v>
      </c>
      <c r="AI36" s="45" t="s">
        <v>252</v>
      </c>
      <c r="AJ36" s="209">
        <f>MATCH(A36,'[1]Peloton'!R35:AF35)</f>
        <v>11</v>
      </c>
      <c r="AK36" s="206">
        <v>145</v>
      </c>
      <c r="AL36" s="210" t="str">
        <f t="shared" si="3"/>
        <v>H&amp;F D</v>
      </c>
      <c r="AM36" s="210">
        <f t="shared" si="4"/>
      </c>
    </row>
    <row r="37" spans="1:39" ht="15" customHeight="1">
      <c r="A37" s="39">
        <v>34</v>
      </c>
      <c r="B37" s="40" t="s">
        <v>253</v>
      </c>
      <c r="C37" s="41" t="s">
        <v>195</v>
      </c>
      <c r="D37" s="41" t="s">
        <v>64</v>
      </c>
      <c r="E37" s="42">
        <v>141</v>
      </c>
      <c r="F37" s="43" t="s">
        <v>254</v>
      </c>
      <c r="G37" s="44" t="s">
        <v>255</v>
      </c>
      <c r="H37" s="45" t="s">
        <v>256</v>
      </c>
      <c r="I37" s="45" t="s">
        <v>257</v>
      </c>
      <c r="J37" s="59" t="s">
        <v>258</v>
      </c>
      <c r="K37" s="189">
        <v>6.5</v>
      </c>
      <c r="L37" s="190">
        <v>7</v>
      </c>
      <c r="M37" s="190">
        <v>6</v>
      </c>
      <c r="N37" s="190">
        <v>6</v>
      </c>
      <c r="O37" s="190">
        <v>6.5</v>
      </c>
      <c r="P37" s="190">
        <v>6</v>
      </c>
      <c r="Q37" s="190">
        <v>7</v>
      </c>
      <c r="R37" s="190">
        <v>7</v>
      </c>
      <c r="S37" s="191">
        <v>13</v>
      </c>
      <c r="T37" s="192"/>
      <c r="U37" s="47">
        <f t="shared" si="6"/>
        <v>32.5</v>
      </c>
      <c r="V37" s="193">
        <v>2</v>
      </c>
      <c r="W37" s="190">
        <v>2</v>
      </c>
      <c r="X37" s="190">
        <v>2.5</v>
      </c>
      <c r="Y37" s="194">
        <v>3.5</v>
      </c>
      <c r="Z37" s="47">
        <f t="shared" si="7"/>
        <v>10</v>
      </c>
      <c r="AA37" s="193">
        <v>6.5</v>
      </c>
      <c r="AB37" s="190">
        <v>5.5</v>
      </c>
      <c r="AC37" s="194">
        <v>6.5</v>
      </c>
      <c r="AD37" s="47">
        <f t="shared" si="8"/>
        <v>18.5</v>
      </c>
      <c r="AE37" s="192"/>
      <c r="AF37" s="48">
        <f t="shared" si="5"/>
        <v>61</v>
      </c>
      <c r="AG37" s="49" t="s">
        <v>140</v>
      </c>
      <c r="AH37" s="50" t="s">
        <v>259</v>
      </c>
      <c r="AI37" s="50" t="s">
        <v>260</v>
      </c>
      <c r="AJ37" s="209">
        <f>MATCH(A37,'[1]Peloton'!R36:AF36)</f>
        <v>12</v>
      </c>
      <c r="AK37" s="206">
        <v>145</v>
      </c>
      <c r="AL37" s="210" t="str">
        <f t="shared" si="3"/>
        <v>H&amp;F D</v>
      </c>
      <c r="AM37" s="210">
        <f t="shared" si="4"/>
      </c>
    </row>
    <row r="38" spans="1:39" ht="15" customHeight="1">
      <c r="A38" s="51">
        <v>35</v>
      </c>
      <c r="B38" s="68" t="s">
        <v>261</v>
      </c>
      <c r="C38" s="53" t="s">
        <v>195</v>
      </c>
      <c r="D38" s="69" t="s">
        <v>48</v>
      </c>
      <c r="E38" s="70">
        <v>145</v>
      </c>
      <c r="F38" s="29" t="s">
        <v>262</v>
      </c>
      <c r="G38" s="30" t="s">
        <v>263</v>
      </c>
      <c r="H38" s="30" t="s">
        <v>256</v>
      </c>
      <c r="I38" s="31" t="s">
        <v>257</v>
      </c>
      <c r="J38" s="55" t="s">
        <v>230</v>
      </c>
      <c r="K38" s="195">
        <v>6.5</v>
      </c>
      <c r="L38" s="187">
        <v>6.5</v>
      </c>
      <c r="M38" s="187">
        <v>6</v>
      </c>
      <c r="N38" s="187">
        <v>7</v>
      </c>
      <c r="O38" s="187">
        <v>6.5</v>
      </c>
      <c r="P38" s="187">
        <v>6.5</v>
      </c>
      <c r="Q38" s="187">
        <v>6</v>
      </c>
      <c r="R38" s="187">
        <v>7</v>
      </c>
      <c r="S38" s="196">
        <v>13</v>
      </c>
      <c r="T38" s="197"/>
      <c r="U38" s="33">
        <f t="shared" si="6"/>
        <v>32.5</v>
      </c>
      <c r="V38" s="198">
        <v>3</v>
      </c>
      <c r="W38" s="187">
        <v>4</v>
      </c>
      <c r="X38" s="187">
        <v>3</v>
      </c>
      <c r="Y38" s="199">
        <v>4.5</v>
      </c>
      <c r="Z38" s="33">
        <f t="shared" si="7"/>
        <v>14.5</v>
      </c>
      <c r="AA38" s="198">
        <v>6</v>
      </c>
      <c r="AB38" s="187">
        <v>6</v>
      </c>
      <c r="AC38" s="199">
        <v>6.5</v>
      </c>
      <c r="AD38" s="33">
        <f t="shared" si="8"/>
        <v>18.5</v>
      </c>
      <c r="AE38" s="197"/>
      <c r="AF38" s="56">
        <f t="shared" si="5"/>
        <v>65.5</v>
      </c>
      <c r="AG38" s="71" t="s">
        <v>140</v>
      </c>
      <c r="AH38" s="72" t="s">
        <v>83</v>
      </c>
      <c r="AI38" s="72" t="s">
        <v>264</v>
      </c>
      <c r="AJ38" s="209">
        <f>MATCH(A38,'[1]Peloton'!R37:AF37)</f>
        <v>12</v>
      </c>
      <c r="AK38" s="206">
        <v>145</v>
      </c>
      <c r="AL38" s="210" t="str">
        <f t="shared" si="3"/>
        <v>H&amp;F D</v>
      </c>
      <c r="AM38" s="210">
        <f t="shared" si="4"/>
      </c>
    </row>
    <row r="39" spans="1:39" ht="15" customHeight="1">
      <c r="A39" s="39">
        <v>36</v>
      </c>
      <c r="B39" s="73" t="s">
        <v>265</v>
      </c>
      <c r="C39" s="41" t="s">
        <v>195</v>
      </c>
      <c r="D39" s="74" t="s">
        <v>48</v>
      </c>
      <c r="E39" s="75">
        <v>147</v>
      </c>
      <c r="F39" s="43" t="s">
        <v>266</v>
      </c>
      <c r="G39" s="44" t="s">
        <v>80</v>
      </c>
      <c r="H39" s="45" t="s">
        <v>267</v>
      </c>
      <c r="I39" s="45" t="s">
        <v>268</v>
      </c>
      <c r="J39" s="76" t="s">
        <v>269</v>
      </c>
      <c r="K39" s="189">
        <v>6.5</v>
      </c>
      <c r="L39" s="190">
        <v>7</v>
      </c>
      <c r="M39" s="190">
        <v>6.5</v>
      </c>
      <c r="N39" s="190">
        <v>6.5</v>
      </c>
      <c r="O39" s="190">
        <v>7</v>
      </c>
      <c r="P39" s="190">
        <v>7</v>
      </c>
      <c r="Q39" s="190">
        <v>7</v>
      </c>
      <c r="R39" s="190">
        <v>7</v>
      </c>
      <c r="S39" s="191">
        <v>14</v>
      </c>
      <c r="T39" s="192"/>
      <c r="U39" s="47">
        <f t="shared" si="6"/>
        <v>34.25</v>
      </c>
      <c r="V39" s="193">
        <v>4.5</v>
      </c>
      <c r="W39" s="190">
        <v>3.5</v>
      </c>
      <c r="X39" s="190">
        <v>3.5</v>
      </c>
      <c r="Y39" s="194">
        <v>4</v>
      </c>
      <c r="Z39" s="47">
        <f t="shared" si="7"/>
        <v>15.5</v>
      </c>
      <c r="AA39" s="193">
        <v>7.5</v>
      </c>
      <c r="AB39" s="190">
        <v>7</v>
      </c>
      <c r="AC39" s="194">
        <v>8</v>
      </c>
      <c r="AD39" s="47">
        <f t="shared" si="8"/>
        <v>22.5</v>
      </c>
      <c r="AE39" s="192"/>
      <c r="AF39" s="48">
        <f t="shared" si="5"/>
        <v>72.25</v>
      </c>
      <c r="AG39" s="77" t="s">
        <v>140</v>
      </c>
      <c r="AH39" s="78" t="s">
        <v>132</v>
      </c>
      <c r="AI39" s="78" t="s">
        <v>270</v>
      </c>
      <c r="AJ39" s="209">
        <f>MATCH(A39,'[1]Peloton'!R38:AF38)</f>
        <v>12</v>
      </c>
      <c r="AK39" s="206">
        <v>145</v>
      </c>
      <c r="AL39" s="210" t="str">
        <f t="shared" si="3"/>
        <v>H&amp;F D</v>
      </c>
      <c r="AM39" s="210">
        <f t="shared" si="4"/>
      </c>
    </row>
    <row r="40" spans="1:39" ht="15" customHeight="1">
      <c r="A40" s="51">
        <v>37</v>
      </c>
      <c r="B40" s="68" t="s">
        <v>271</v>
      </c>
      <c r="C40" s="53" t="s">
        <v>195</v>
      </c>
      <c r="D40" s="69" t="s">
        <v>272</v>
      </c>
      <c r="E40" s="70">
        <v>146</v>
      </c>
      <c r="F40" s="29" t="s">
        <v>71</v>
      </c>
      <c r="G40" s="30" t="s">
        <v>72</v>
      </c>
      <c r="H40" s="30" t="s">
        <v>273</v>
      </c>
      <c r="I40" s="31" t="s">
        <v>274</v>
      </c>
      <c r="J40" s="79">
        <v>0</v>
      </c>
      <c r="K40" s="195"/>
      <c r="L40" s="187"/>
      <c r="M40" s="187"/>
      <c r="N40" s="187"/>
      <c r="O40" s="187"/>
      <c r="P40" s="187"/>
      <c r="Q40" s="187"/>
      <c r="R40" s="187"/>
      <c r="S40" s="196"/>
      <c r="T40" s="197"/>
      <c r="U40" s="33">
        <f t="shared" si="6"/>
        <v>0</v>
      </c>
      <c r="V40" s="198"/>
      <c r="W40" s="187"/>
      <c r="X40" s="187"/>
      <c r="Y40" s="199"/>
      <c r="Z40" s="33">
        <f t="shared" si="7"/>
        <v>0</v>
      </c>
      <c r="AA40" s="198"/>
      <c r="AB40" s="187"/>
      <c r="AC40" s="199"/>
      <c r="AD40" s="33">
        <f t="shared" si="8"/>
        <v>0</v>
      </c>
      <c r="AE40" s="197"/>
      <c r="AF40" s="56" t="str">
        <f t="shared" si="5"/>
        <v>NP</v>
      </c>
      <c r="AG40" s="71" t="s">
        <v>140</v>
      </c>
      <c r="AH40" s="72" t="s">
        <v>275</v>
      </c>
      <c r="AI40" s="72" t="s">
        <v>276</v>
      </c>
      <c r="AJ40" s="209"/>
      <c r="AK40" s="206">
        <v>146</v>
      </c>
      <c r="AL40" s="210" t="str">
        <f t="shared" si="3"/>
        <v>H&amp;F D</v>
      </c>
      <c r="AM40" s="210">
        <f t="shared" si="4"/>
      </c>
    </row>
    <row r="41" spans="1:39" ht="15" customHeight="1">
      <c r="A41" s="39">
        <v>38</v>
      </c>
      <c r="B41" s="73" t="s">
        <v>277</v>
      </c>
      <c r="C41" s="41" t="s">
        <v>195</v>
      </c>
      <c r="D41" s="74" t="s">
        <v>48</v>
      </c>
      <c r="E41" s="75">
        <v>151</v>
      </c>
      <c r="F41" s="43" t="s">
        <v>278</v>
      </c>
      <c r="G41" s="44" t="s">
        <v>279</v>
      </c>
      <c r="H41" s="45" t="s">
        <v>280</v>
      </c>
      <c r="I41" s="45" t="s">
        <v>281</v>
      </c>
      <c r="J41" s="76" t="s">
        <v>282</v>
      </c>
      <c r="K41" s="189">
        <v>7.5</v>
      </c>
      <c r="L41" s="190">
        <v>7.5</v>
      </c>
      <c r="M41" s="190">
        <v>8</v>
      </c>
      <c r="N41" s="190">
        <v>8</v>
      </c>
      <c r="O41" s="190">
        <v>8</v>
      </c>
      <c r="P41" s="190">
        <v>7</v>
      </c>
      <c r="Q41" s="190">
        <v>7</v>
      </c>
      <c r="R41" s="190">
        <v>8</v>
      </c>
      <c r="S41" s="191">
        <v>16</v>
      </c>
      <c r="T41" s="192"/>
      <c r="U41" s="47">
        <f t="shared" si="6"/>
        <v>38.5</v>
      </c>
      <c r="V41" s="193">
        <v>3.5</v>
      </c>
      <c r="W41" s="190">
        <v>4</v>
      </c>
      <c r="X41" s="190">
        <v>4</v>
      </c>
      <c r="Y41" s="194">
        <v>4</v>
      </c>
      <c r="Z41" s="47">
        <f t="shared" si="7"/>
        <v>15.5</v>
      </c>
      <c r="AA41" s="193">
        <v>7</v>
      </c>
      <c r="AB41" s="190">
        <v>8</v>
      </c>
      <c r="AC41" s="194">
        <v>7.5</v>
      </c>
      <c r="AD41" s="47">
        <f t="shared" si="8"/>
        <v>22.5</v>
      </c>
      <c r="AE41" s="192"/>
      <c r="AF41" s="48">
        <f t="shared" si="5"/>
        <v>76.5</v>
      </c>
      <c r="AG41" s="77" t="s">
        <v>140</v>
      </c>
      <c r="AH41" s="78" t="s">
        <v>132</v>
      </c>
      <c r="AI41" s="78" t="s">
        <v>283</v>
      </c>
      <c r="AJ41" s="209">
        <f>MATCH(A41,'[1]Peloton'!R40:AF40)</f>
        <v>13</v>
      </c>
      <c r="AK41" s="206">
        <v>146</v>
      </c>
      <c r="AL41" s="210" t="str">
        <f t="shared" si="3"/>
        <v>H&amp;F E</v>
      </c>
      <c r="AM41" s="210" t="str">
        <f t="shared" si="4"/>
        <v>à vérifier</v>
      </c>
    </row>
    <row r="42" spans="1:39" ht="15" customHeight="1">
      <c r="A42" s="51">
        <v>39</v>
      </c>
      <c r="B42" s="68" t="s">
        <v>284</v>
      </c>
      <c r="C42" s="53" t="s">
        <v>195</v>
      </c>
      <c r="D42" s="69" t="s">
        <v>48</v>
      </c>
      <c r="E42" s="70">
        <v>146</v>
      </c>
      <c r="F42" s="29" t="s">
        <v>285</v>
      </c>
      <c r="G42" s="30" t="s">
        <v>286</v>
      </c>
      <c r="H42" s="30" t="s">
        <v>287</v>
      </c>
      <c r="I42" s="31" t="s">
        <v>281</v>
      </c>
      <c r="J42" s="79" t="s">
        <v>288</v>
      </c>
      <c r="K42" s="195">
        <v>6</v>
      </c>
      <c r="L42" s="187">
        <v>6.5</v>
      </c>
      <c r="M42" s="187">
        <v>6.5</v>
      </c>
      <c r="N42" s="187">
        <v>7</v>
      </c>
      <c r="O42" s="187">
        <v>6.5</v>
      </c>
      <c r="P42" s="187">
        <v>6</v>
      </c>
      <c r="Q42" s="187">
        <v>6</v>
      </c>
      <c r="R42" s="187">
        <v>7</v>
      </c>
      <c r="S42" s="196">
        <v>13</v>
      </c>
      <c r="T42" s="197"/>
      <c r="U42" s="33">
        <f t="shared" si="6"/>
        <v>32.25</v>
      </c>
      <c r="V42" s="198">
        <v>3</v>
      </c>
      <c r="W42" s="187">
        <v>3</v>
      </c>
      <c r="X42" s="187">
        <v>3.5</v>
      </c>
      <c r="Y42" s="199">
        <v>4</v>
      </c>
      <c r="Z42" s="33">
        <f t="shared" si="7"/>
        <v>13.5</v>
      </c>
      <c r="AA42" s="198">
        <v>6</v>
      </c>
      <c r="AB42" s="187">
        <v>5.5</v>
      </c>
      <c r="AC42" s="199">
        <v>6.5</v>
      </c>
      <c r="AD42" s="33">
        <f t="shared" si="8"/>
        <v>18</v>
      </c>
      <c r="AE42" s="197"/>
      <c r="AF42" s="56">
        <f t="shared" si="5"/>
        <v>63.75</v>
      </c>
      <c r="AG42" s="71" t="s">
        <v>140</v>
      </c>
      <c r="AH42" s="72" t="s">
        <v>98</v>
      </c>
      <c r="AI42" s="72" t="s">
        <v>289</v>
      </c>
      <c r="AJ42" s="209">
        <f>MATCH(A42,'[1]Peloton'!R41:AF41)</f>
        <v>13</v>
      </c>
      <c r="AK42" s="206">
        <v>146</v>
      </c>
      <c r="AL42" s="210" t="str">
        <f t="shared" si="3"/>
        <v>H&amp;F D</v>
      </c>
      <c r="AM42" s="210">
        <f t="shared" si="4"/>
      </c>
    </row>
    <row r="43" spans="1:39" ht="15" customHeight="1">
      <c r="A43" s="39">
        <v>40</v>
      </c>
      <c r="B43" s="73" t="s">
        <v>290</v>
      </c>
      <c r="C43" s="41" t="s">
        <v>195</v>
      </c>
      <c r="D43" s="74" t="s">
        <v>48</v>
      </c>
      <c r="E43" s="75">
        <v>145</v>
      </c>
      <c r="F43" s="43" t="s">
        <v>291</v>
      </c>
      <c r="G43" s="44" t="s">
        <v>292</v>
      </c>
      <c r="H43" s="45" t="s">
        <v>293</v>
      </c>
      <c r="I43" s="45" t="s">
        <v>294</v>
      </c>
      <c r="J43" s="76" t="s">
        <v>295</v>
      </c>
      <c r="K43" s="189">
        <v>6</v>
      </c>
      <c r="L43" s="190">
        <v>6.5</v>
      </c>
      <c r="M43" s="190">
        <v>7</v>
      </c>
      <c r="N43" s="190">
        <v>7</v>
      </c>
      <c r="O43" s="190">
        <v>6.5</v>
      </c>
      <c r="P43" s="190">
        <v>6</v>
      </c>
      <c r="Q43" s="190">
        <v>7</v>
      </c>
      <c r="R43" s="190">
        <v>6</v>
      </c>
      <c r="S43" s="191">
        <v>13</v>
      </c>
      <c r="T43" s="192"/>
      <c r="U43" s="47">
        <f t="shared" si="6"/>
        <v>32.5</v>
      </c>
      <c r="V43" s="193">
        <v>3.5</v>
      </c>
      <c r="W43" s="190">
        <v>3</v>
      </c>
      <c r="X43" s="190">
        <v>3</v>
      </c>
      <c r="Y43" s="194">
        <v>3.5</v>
      </c>
      <c r="Z43" s="47">
        <f t="shared" si="7"/>
        <v>13</v>
      </c>
      <c r="AA43" s="193">
        <v>6</v>
      </c>
      <c r="AB43" s="190">
        <v>6</v>
      </c>
      <c r="AC43" s="194">
        <v>6</v>
      </c>
      <c r="AD43" s="47">
        <f t="shared" si="8"/>
        <v>18</v>
      </c>
      <c r="AE43" s="192"/>
      <c r="AF43" s="48">
        <f t="shared" si="5"/>
        <v>63.5</v>
      </c>
      <c r="AG43" s="77" t="s">
        <v>140</v>
      </c>
      <c r="AH43" s="78" t="s">
        <v>296</v>
      </c>
      <c r="AI43" s="78" t="s">
        <v>297</v>
      </c>
      <c r="AJ43" s="209">
        <f>MATCH(A43,'[1]Peloton'!R42:AF42)</f>
        <v>14</v>
      </c>
      <c r="AK43" s="206">
        <v>146</v>
      </c>
      <c r="AL43" s="210" t="str">
        <f t="shared" si="3"/>
        <v>H&amp;F D</v>
      </c>
      <c r="AM43" s="210">
        <f t="shared" si="4"/>
      </c>
    </row>
    <row r="44" spans="1:39" ht="15" customHeight="1">
      <c r="A44" s="51">
        <v>41</v>
      </c>
      <c r="B44" s="68" t="s">
        <v>298</v>
      </c>
      <c r="C44" s="53" t="s">
        <v>195</v>
      </c>
      <c r="D44" s="69" t="s">
        <v>48</v>
      </c>
      <c r="E44" s="70">
        <v>149</v>
      </c>
      <c r="F44" s="29" t="s">
        <v>79</v>
      </c>
      <c r="G44" s="30" t="s">
        <v>80</v>
      </c>
      <c r="H44" s="30" t="s">
        <v>299</v>
      </c>
      <c r="I44" s="31" t="s">
        <v>300</v>
      </c>
      <c r="J44" s="79" t="s">
        <v>79</v>
      </c>
      <c r="K44" s="195">
        <v>7</v>
      </c>
      <c r="L44" s="187">
        <v>7</v>
      </c>
      <c r="M44" s="187">
        <v>6.5</v>
      </c>
      <c r="N44" s="187">
        <v>6.5</v>
      </c>
      <c r="O44" s="187">
        <v>7.5</v>
      </c>
      <c r="P44" s="187">
        <v>6.5</v>
      </c>
      <c r="Q44" s="187">
        <v>7</v>
      </c>
      <c r="R44" s="187">
        <v>7</v>
      </c>
      <c r="S44" s="196">
        <v>15</v>
      </c>
      <c r="T44" s="197"/>
      <c r="U44" s="33">
        <f t="shared" si="6"/>
        <v>35</v>
      </c>
      <c r="V44" s="198">
        <v>3.5</v>
      </c>
      <c r="W44" s="187">
        <v>4</v>
      </c>
      <c r="X44" s="187">
        <v>4</v>
      </c>
      <c r="Y44" s="199">
        <v>4</v>
      </c>
      <c r="Z44" s="33">
        <f t="shared" si="7"/>
        <v>15.5</v>
      </c>
      <c r="AA44" s="198">
        <v>6</v>
      </c>
      <c r="AB44" s="187">
        <v>7</v>
      </c>
      <c r="AC44" s="199">
        <v>7.5</v>
      </c>
      <c r="AD44" s="33">
        <f t="shared" si="8"/>
        <v>20.5</v>
      </c>
      <c r="AE44" s="197"/>
      <c r="AF44" s="56">
        <f t="shared" si="5"/>
        <v>71</v>
      </c>
      <c r="AG44" s="71" t="s">
        <v>140</v>
      </c>
      <c r="AH44" s="72" t="s">
        <v>301</v>
      </c>
      <c r="AI44" s="72" t="s">
        <v>302</v>
      </c>
      <c r="AJ44" s="209">
        <f>MATCH(A44,'[1]Peloton'!R43:AF43)</f>
        <v>14</v>
      </c>
      <c r="AK44" s="206">
        <v>146</v>
      </c>
      <c r="AL44" s="210" t="str">
        <f t="shared" si="3"/>
        <v>H&amp;F E</v>
      </c>
      <c r="AM44" s="210" t="str">
        <f t="shared" si="4"/>
        <v>à vérifier</v>
      </c>
    </row>
    <row r="45" spans="1:39" ht="15" customHeight="1">
      <c r="A45" s="39">
        <v>42</v>
      </c>
      <c r="B45" s="73" t="s">
        <v>303</v>
      </c>
      <c r="C45" s="41" t="s">
        <v>195</v>
      </c>
      <c r="D45" s="74" t="s">
        <v>48</v>
      </c>
      <c r="E45" s="75">
        <v>148</v>
      </c>
      <c r="F45" s="43" t="s">
        <v>304</v>
      </c>
      <c r="G45" s="44" t="s">
        <v>305</v>
      </c>
      <c r="H45" s="45" t="s">
        <v>306</v>
      </c>
      <c r="I45" s="45" t="s">
        <v>307</v>
      </c>
      <c r="J45" s="76">
        <v>0</v>
      </c>
      <c r="K45" s="189">
        <v>6</v>
      </c>
      <c r="L45" s="190">
        <v>7</v>
      </c>
      <c r="M45" s="190">
        <v>6</v>
      </c>
      <c r="N45" s="190">
        <v>6.5</v>
      </c>
      <c r="O45" s="190">
        <v>7</v>
      </c>
      <c r="P45" s="190">
        <v>6</v>
      </c>
      <c r="Q45" s="190">
        <v>6.5</v>
      </c>
      <c r="R45" s="190">
        <v>6.5</v>
      </c>
      <c r="S45" s="191">
        <v>13</v>
      </c>
      <c r="T45" s="192"/>
      <c r="U45" s="47">
        <f t="shared" si="6"/>
        <v>32.25</v>
      </c>
      <c r="V45" s="193">
        <v>4</v>
      </c>
      <c r="W45" s="190">
        <v>4</v>
      </c>
      <c r="X45" s="190">
        <v>4</v>
      </c>
      <c r="Y45" s="194">
        <v>4.5</v>
      </c>
      <c r="Z45" s="47">
        <f t="shared" si="7"/>
        <v>16.5</v>
      </c>
      <c r="AA45" s="193">
        <v>9</v>
      </c>
      <c r="AB45" s="190">
        <v>7.5</v>
      </c>
      <c r="AC45" s="194">
        <v>8</v>
      </c>
      <c r="AD45" s="47">
        <f t="shared" si="8"/>
        <v>24.5</v>
      </c>
      <c r="AE45" s="192"/>
      <c r="AF45" s="48">
        <f t="shared" si="5"/>
        <v>73.25</v>
      </c>
      <c r="AG45" s="77" t="s">
        <v>54</v>
      </c>
      <c r="AH45" s="78" t="s">
        <v>308</v>
      </c>
      <c r="AI45" s="78" t="s">
        <v>309</v>
      </c>
      <c r="AJ45" s="209">
        <f>MATCH(A45,'[1]Peloton'!R44:AF44)</f>
        <v>14</v>
      </c>
      <c r="AK45" s="206">
        <v>147</v>
      </c>
      <c r="AL45" s="210" t="str">
        <f t="shared" si="3"/>
        <v>M D</v>
      </c>
      <c r="AM45" s="210" t="str">
        <f t="shared" si="4"/>
        <v>à vérifier</v>
      </c>
    </row>
    <row r="46" spans="1:39" ht="15" customHeight="1">
      <c r="A46" s="51">
        <v>43</v>
      </c>
      <c r="B46" s="68" t="s">
        <v>310</v>
      </c>
      <c r="C46" s="53" t="s">
        <v>195</v>
      </c>
      <c r="D46" s="69" t="s">
        <v>311</v>
      </c>
      <c r="E46" s="70">
        <v>148</v>
      </c>
      <c r="F46" s="29" t="s">
        <v>145</v>
      </c>
      <c r="G46" s="30" t="s">
        <v>146</v>
      </c>
      <c r="H46" s="30" t="s">
        <v>312</v>
      </c>
      <c r="I46" s="31" t="s">
        <v>313</v>
      </c>
      <c r="J46" s="79" t="s">
        <v>164</v>
      </c>
      <c r="K46" s="195">
        <v>5</v>
      </c>
      <c r="L46" s="187">
        <v>5.5</v>
      </c>
      <c r="M46" s="187">
        <v>6</v>
      </c>
      <c r="N46" s="187">
        <v>6</v>
      </c>
      <c r="O46" s="187">
        <v>5.5</v>
      </c>
      <c r="P46" s="187">
        <v>7</v>
      </c>
      <c r="Q46" s="187">
        <v>5</v>
      </c>
      <c r="R46" s="187">
        <v>6</v>
      </c>
      <c r="S46" s="196">
        <v>11</v>
      </c>
      <c r="T46" s="197"/>
      <c r="U46" s="33">
        <f t="shared" si="6"/>
        <v>28.5</v>
      </c>
      <c r="V46" s="198">
        <v>2.5</v>
      </c>
      <c r="W46" s="187">
        <v>2.5</v>
      </c>
      <c r="X46" s="187">
        <v>2.5</v>
      </c>
      <c r="Y46" s="199">
        <v>3.5</v>
      </c>
      <c r="Z46" s="33">
        <f t="shared" si="7"/>
        <v>11</v>
      </c>
      <c r="AA46" s="198">
        <v>6</v>
      </c>
      <c r="AB46" s="187">
        <v>6</v>
      </c>
      <c r="AC46" s="199">
        <v>6.5</v>
      </c>
      <c r="AD46" s="33">
        <f t="shared" si="8"/>
        <v>18.5</v>
      </c>
      <c r="AE46" s="197"/>
      <c r="AF46" s="56">
        <f t="shared" si="5"/>
        <v>58</v>
      </c>
      <c r="AG46" s="71" t="s">
        <v>140</v>
      </c>
      <c r="AH46" s="72" t="s">
        <v>314</v>
      </c>
      <c r="AI46" s="72" t="s">
        <v>315</v>
      </c>
      <c r="AJ46" s="209">
        <f>MATCH(A46,'[1]Peloton'!R45:AF45)</f>
        <v>15</v>
      </c>
      <c r="AK46" s="206">
        <v>147</v>
      </c>
      <c r="AL46" s="210" t="str">
        <f t="shared" si="3"/>
        <v>H&amp;F D</v>
      </c>
      <c r="AM46" s="210">
        <f t="shared" si="4"/>
      </c>
    </row>
    <row r="47" spans="1:39" ht="15" customHeight="1">
      <c r="A47" s="39">
        <v>44</v>
      </c>
      <c r="B47" s="73" t="s">
        <v>316</v>
      </c>
      <c r="C47" s="41" t="s">
        <v>195</v>
      </c>
      <c r="D47" s="74" t="s">
        <v>48</v>
      </c>
      <c r="E47" s="75">
        <v>148</v>
      </c>
      <c r="F47" s="43" t="s">
        <v>79</v>
      </c>
      <c r="G47" s="44" t="s">
        <v>80</v>
      </c>
      <c r="H47" s="45" t="s">
        <v>299</v>
      </c>
      <c r="I47" s="45" t="s">
        <v>300</v>
      </c>
      <c r="J47" s="76" t="s">
        <v>79</v>
      </c>
      <c r="K47" s="189"/>
      <c r="L47" s="190"/>
      <c r="M47" s="190"/>
      <c r="N47" s="190"/>
      <c r="O47" s="190"/>
      <c r="P47" s="190"/>
      <c r="Q47" s="190"/>
      <c r="R47" s="190"/>
      <c r="S47" s="191"/>
      <c r="T47" s="192"/>
      <c r="U47" s="47">
        <f t="shared" si="6"/>
        <v>0</v>
      </c>
      <c r="V47" s="193"/>
      <c r="W47" s="190"/>
      <c r="X47" s="190"/>
      <c r="Y47" s="194"/>
      <c r="Z47" s="47">
        <f t="shared" si="7"/>
        <v>0</v>
      </c>
      <c r="AA47" s="193"/>
      <c r="AB47" s="190"/>
      <c r="AC47" s="194"/>
      <c r="AD47" s="47">
        <f t="shared" si="8"/>
        <v>0</v>
      </c>
      <c r="AE47" s="192"/>
      <c r="AF47" s="48" t="str">
        <f t="shared" si="5"/>
        <v>NP</v>
      </c>
      <c r="AG47" s="77" t="s">
        <v>140</v>
      </c>
      <c r="AH47" s="78" t="s">
        <v>105</v>
      </c>
      <c r="AI47" s="78" t="s">
        <v>317</v>
      </c>
      <c r="AJ47" s="209">
        <f>MATCH(A47,'[1]Peloton'!R46:AF46)</f>
        <v>15</v>
      </c>
      <c r="AK47" s="206">
        <v>148</v>
      </c>
      <c r="AL47" s="210" t="str">
        <f t="shared" si="3"/>
        <v>H&amp;F D</v>
      </c>
      <c r="AM47" s="210">
        <f t="shared" si="4"/>
      </c>
    </row>
  </sheetData>
  <sheetProtection password="CCEF" sheet="1" objects="1" scenarios="1" selectLockedCells="1"/>
  <mergeCells count="13">
    <mergeCell ref="A2:E2"/>
    <mergeCell ref="F2:J2"/>
    <mergeCell ref="C1:E1"/>
    <mergeCell ref="K1:P1"/>
    <mergeCell ref="AJ1:AJ3"/>
    <mergeCell ref="AG1:AI1"/>
    <mergeCell ref="Q1:Z1"/>
    <mergeCell ref="AA1:AF1"/>
    <mergeCell ref="K2:U2"/>
    <mergeCell ref="V2:Z2"/>
    <mergeCell ref="AG2:AI2"/>
    <mergeCell ref="AA2:AD2"/>
    <mergeCell ref="AE2:AF2"/>
  </mergeCells>
  <dataValidations count="6">
    <dataValidation type="decimal" allowBlank="1" showErrorMessage="1" sqref="K3:K37 L4:R37 AA4:AC47">
      <formula1>0</formula1>
      <formula2>10</formula2>
    </dataValidation>
    <dataValidation type="decimal" allowBlank="1" showErrorMessage="1" sqref="V4:Y47">
      <formula1>0</formula1>
      <formula2>5</formula2>
    </dataValidation>
    <dataValidation type="list" allowBlank="1" showErrorMessage="1" sqref="E3">
      <formula1>$Q$1:$Q$5</formula1>
      <formula2>0</formula2>
    </dataValidation>
    <dataValidation type="decimal" allowBlank="1" showErrorMessage="1" sqref="S4:S47">
      <formula1>0</formula1>
      <formula2>20</formula2>
    </dataValidation>
    <dataValidation type="whole" allowBlank="1" showInputMessage="1" showErrorMessage="1" sqref="AE1:AE65536 T1:T65536">
      <formula1>-1</formula1>
      <formula2>1</formula2>
    </dataValidation>
    <dataValidation allowBlank="1" showErrorMessage="1" sqref="AK3"/>
  </dataValidations>
  <printOptions horizontalCentered="1"/>
  <pageMargins left="0.7874015748031497" right="0.7874015748031497" top="0.5118110236220472" bottom="0.63" header="0.5118110236220472" footer="0.3937007874015748"/>
  <pageSetup fitToHeight="2" horizontalDpi="300" verticalDpi="300" orientation="landscape" pageOrder="overThenDown" paperSize="9" scale="75" r:id="rId4"/>
  <headerFooter alignWithMargins="0">
    <oddFooter>&amp;RConcours -ONP- M et A Poneys de 3 ans &amp;P/&amp;"/,Normal"&amp;N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75" zoomScaleNormal="75" workbookViewId="0" topLeftCell="A1">
      <pane ySplit="3" topLeftCell="BM4" activePane="bottomLeft" state="frozen"/>
      <selection pane="topLeft" activeCell="K4" sqref="K4"/>
      <selection pane="bottomLeft" activeCell="F2" sqref="F2:J2"/>
    </sheetView>
  </sheetViews>
  <sheetFormatPr defaultColWidth="10.00390625" defaultRowHeight="15"/>
  <cols>
    <col min="1" max="1" width="9.75390625" style="95" bestFit="1" customWidth="1"/>
    <col min="2" max="2" width="8.625" style="121" customWidth="1"/>
    <col min="3" max="3" width="9.625" style="121" hidden="1" customWidth="1"/>
    <col min="4" max="4" width="9.625" style="95" customWidth="1"/>
    <col min="5" max="5" width="0" style="95" hidden="1" customWidth="1"/>
    <col min="6" max="6" width="4.875" style="95" customWidth="1"/>
    <col min="7" max="7" width="26.50390625" style="95" customWidth="1"/>
    <col min="8" max="8" width="5.75390625" style="95" bestFit="1" customWidth="1"/>
    <col min="9" max="10" width="5.75390625" style="95" customWidth="1"/>
    <col min="11" max="11" width="3.375" style="95" hidden="1" customWidth="1"/>
    <col min="12" max="12" width="30.625" style="95" bestFit="1" customWidth="1"/>
    <col min="13" max="13" width="31.75390625" style="95" bestFit="1" customWidth="1"/>
    <col min="14" max="14" width="64.50390625" style="95" bestFit="1" customWidth="1"/>
    <col min="15" max="15" width="10.125" style="93" customWidth="1"/>
    <col min="16" max="40" width="10.00390625" style="94" customWidth="1"/>
    <col min="41" max="16384" width="10.00390625" style="95" customWidth="1"/>
  </cols>
  <sheetData>
    <row r="1" spans="1:14" ht="17.25" thickBot="1">
      <c r="A1" s="83" t="s">
        <v>1</v>
      </c>
      <c r="B1" s="84" t="s">
        <v>0</v>
      </c>
      <c r="D1" s="85" t="s">
        <v>2</v>
      </c>
      <c r="E1" s="86"/>
      <c r="F1" s="87"/>
      <c r="G1" s="88">
        <v>39949</v>
      </c>
      <c r="H1" s="229"/>
      <c r="I1" s="229"/>
      <c r="J1" s="230"/>
      <c r="K1" s="89"/>
      <c r="L1" s="90" t="s">
        <v>318</v>
      </c>
      <c r="M1" s="91" t="s">
        <v>319</v>
      </c>
      <c r="N1" s="92" t="s">
        <v>9</v>
      </c>
    </row>
    <row r="2" spans="1:14" ht="17.25" thickBot="1">
      <c r="A2" s="212" t="s">
        <v>320</v>
      </c>
      <c r="B2" s="213"/>
      <c r="C2" s="213"/>
      <c r="D2" s="213"/>
      <c r="E2" s="96"/>
      <c r="F2" s="231" t="s">
        <v>321</v>
      </c>
      <c r="G2" s="232"/>
      <c r="H2" s="232"/>
      <c r="I2" s="232"/>
      <c r="J2" s="233"/>
      <c r="L2" s="228" t="s">
        <v>322</v>
      </c>
      <c r="M2" s="228"/>
      <c r="N2" s="228"/>
    </row>
    <row r="3" spans="1:14" ht="97.5" thickBot="1" thickTop="1">
      <c r="A3" s="214" t="s">
        <v>12</v>
      </c>
      <c r="B3" s="215" t="s">
        <v>323</v>
      </c>
      <c r="C3" s="214" t="s">
        <v>14</v>
      </c>
      <c r="D3" s="214" t="s">
        <v>10</v>
      </c>
      <c r="E3" s="97" t="s">
        <v>324</v>
      </c>
      <c r="F3" s="98" t="s">
        <v>325</v>
      </c>
      <c r="G3" s="99" t="s">
        <v>11</v>
      </c>
      <c r="H3" s="100" t="s">
        <v>326</v>
      </c>
      <c r="I3" s="100" t="s">
        <v>327</v>
      </c>
      <c r="J3" s="101" t="s">
        <v>328</v>
      </c>
      <c r="K3" s="102"/>
      <c r="L3" s="99" t="s">
        <v>15</v>
      </c>
      <c r="M3" s="99" t="s">
        <v>329</v>
      </c>
      <c r="N3" s="99" t="s">
        <v>330</v>
      </c>
    </row>
    <row r="4" spans="1:14" ht="15">
      <c r="A4" s="103" t="s">
        <v>47</v>
      </c>
      <c r="B4" s="104">
        <v>68.75</v>
      </c>
      <c r="C4" s="103">
        <v>133</v>
      </c>
      <c r="D4" s="103">
        <v>1</v>
      </c>
      <c r="E4" s="135">
        <v>1</v>
      </c>
      <c r="F4" s="105">
        <v>1</v>
      </c>
      <c r="G4" s="106" t="s">
        <v>46</v>
      </c>
      <c r="H4" s="107">
        <v>35.75</v>
      </c>
      <c r="I4" s="107">
        <v>12.5</v>
      </c>
      <c r="J4" s="108">
        <v>20.5</v>
      </c>
      <c r="K4" s="109">
        <v>1</v>
      </c>
      <c r="L4" s="106" t="s">
        <v>49</v>
      </c>
      <c r="M4" s="110" t="s">
        <v>55</v>
      </c>
      <c r="N4" s="111" t="s">
        <v>56</v>
      </c>
    </row>
    <row r="5" spans="1:14" ht="15">
      <c r="A5" s="112"/>
      <c r="B5" s="104">
        <v>65.5</v>
      </c>
      <c r="C5" s="103">
        <v>133</v>
      </c>
      <c r="D5" s="103">
        <v>2</v>
      </c>
      <c r="E5" s="135">
        <v>2</v>
      </c>
      <c r="F5" s="113">
        <v>2</v>
      </c>
      <c r="G5" s="106" t="s">
        <v>57</v>
      </c>
      <c r="H5" s="114">
        <v>33.5</v>
      </c>
      <c r="I5" s="114">
        <v>14</v>
      </c>
      <c r="J5" s="115">
        <v>18</v>
      </c>
      <c r="K5" s="109">
        <v>2</v>
      </c>
      <c r="L5" s="106" t="s">
        <v>49</v>
      </c>
      <c r="M5" s="110" t="s">
        <v>60</v>
      </c>
      <c r="N5" s="111" t="s">
        <v>61</v>
      </c>
    </row>
    <row r="6" spans="1:14" ht="15">
      <c r="A6" s="103" t="s">
        <v>63</v>
      </c>
      <c r="B6" s="104">
        <v>75.25</v>
      </c>
      <c r="C6" s="103">
        <v>148</v>
      </c>
      <c r="D6" s="103">
        <v>13</v>
      </c>
      <c r="E6" s="135">
        <v>13</v>
      </c>
      <c r="F6" s="113">
        <v>1</v>
      </c>
      <c r="G6" s="106" t="s">
        <v>121</v>
      </c>
      <c r="H6" s="114">
        <v>38.25</v>
      </c>
      <c r="I6" s="114">
        <v>15</v>
      </c>
      <c r="J6" s="115">
        <v>22</v>
      </c>
      <c r="K6" s="109">
        <v>1</v>
      </c>
      <c r="L6" s="106" t="s">
        <v>79</v>
      </c>
      <c r="M6" s="110" t="s">
        <v>55</v>
      </c>
      <c r="N6" s="111" t="s">
        <v>124</v>
      </c>
    </row>
    <row r="7" spans="1:14" ht="15">
      <c r="A7" s="112"/>
      <c r="B7" s="104">
        <v>74.25</v>
      </c>
      <c r="C7" s="103">
        <v>145</v>
      </c>
      <c r="D7" s="103">
        <v>9</v>
      </c>
      <c r="E7" s="135">
        <v>9</v>
      </c>
      <c r="F7" s="113">
        <v>2</v>
      </c>
      <c r="G7" s="106" t="s">
        <v>100</v>
      </c>
      <c r="H7" s="114">
        <v>37.75</v>
      </c>
      <c r="I7" s="114">
        <v>17.5</v>
      </c>
      <c r="J7" s="115">
        <v>19</v>
      </c>
      <c r="K7" s="109">
        <v>2</v>
      </c>
      <c r="L7" s="106" t="s">
        <v>101</v>
      </c>
      <c r="M7" s="110" t="s">
        <v>105</v>
      </c>
      <c r="N7" s="111" t="s">
        <v>106</v>
      </c>
    </row>
    <row r="8" spans="1:14" ht="15">
      <c r="A8" s="112"/>
      <c r="B8" s="104">
        <v>72.25</v>
      </c>
      <c r="C8" s="103">
        <v>148</v>
      </c>
      <c r="D8" s="103">
        <v>5</v>
      </c>
      <c r="E8" s="135">
        <v>5</v>
      </c>
      <c r="F8" s="113">
        <v>3</v>
      </c>
      <c r="G8" s="106" t="s">
        <v>77</v>
      </c>
      <c r="H8" s="114">
        <v>37.25</v>
      </c>
      <c r="I8" s="114">
        <v>17</v>
      </c>
      <c r="J8" s="115">
        <v>18</v>
      </c>
      <c r="K8" s="109">
        <v>3</v>
      </c>
      <c r="L8" s="106" t="s">
        <v>79</v>
      </c>
      <c r="M8" s="110" t="s">
        <v>83</v>
      </c>
      <c r="N8" s="111" t="s">
        <v>84</v>
      </c>
    </row>
    <row r="9" spans="1:14" ht="15">
      <c r="A9" s="112"/>
      <c r="B9" s="104">
        <v>69.75</v>
      </c>
      <c r="C9" s="103">
        <v>147</v>
      </c>
      <c r="D9" s="103">
        <v>10</v>
      </c>
      <c r="E9" s="135">
        <v>10</v>
      </c>
      <c r="F9" s="113">
        <v>4</v>
      </c>
      <c r="G9" s="106" t="s">
        <v>107</v>
      </c>
      <c r="H9" s="114">
        <v>33.75</v>
      </c>
      <c r="I9" s="114">
        <v>16.5</v>
      </c>
      <c r="J9" s="115">
        <v>19.5</v>
      </c>
      <c r="K9" s="109">
        <v>4</v>
      </c>
      <c r="L9" s="106" t="s">
        <v>101</v>
      </c>
      <c r="M9" s="110" t="s">
        <v>108</v>
      </c>
      <c r="N9" s="111" t="s">
        <v>109</v>
      </c>
    </row>
    <row r="10" spans="1:14" ht="15">
      <c r="A10" s="112"/>
      <c r="B10" s="104">
        <v>67.5</v>
      </c>
      <c r="C10" s="103">
        <v>148</v>
      </c>
      <c r="D10" s="103">
        <v>12</v>
      </c>
      <c r="E10" s="135">
        <v>12</v>
      </c>
      <c r="F10" s="113">
        <v>5</v>
      </c>
      <c r="G10" s="106" t="s">
        <v>117</v>
      </c>
      <c r="H10" s="114">
        <v>35</v>
      </c>
      <c r="I10" s="114">
        <v>13.5</v>
      </c>
      <c r="J10" s="115">
        <v>19</v>
      </c>
      <c r="K10" s="109">
        <v>5</v>
      </c>
      <c r="L10" s="106" t="s">
        <v>71</v>
      </c>
      <c r="M10" s="110" t="s">
        <v>119</v>
      </c>
      <c r="N10" s="111" t="s">
        <v>120</v>
      </c>
    </row>
    <row r="11" spans="1:14" ht="15">
      <c r="A11" s="112"/>
      <c r="B11" s="104">
        <v>64.25</v>
      </c>
      <c r="C11" s="103">
        <v>145</v>
      </c>
      <c r="D11" s="103">
        <v>7</v>
      </c>
      <c r="E11" s="135">
        <v>7</v>
      </c>
      <c r="F11" s="113">
        <v>6</v>
      </c>
      <c r="G11" s="106" t="s">
        <v>92</v>
      </c>
      <c r="H11" s="114">
        <v>33.25</v>
      </c>
      <c r="I11" s="114">
        <v>12</v>
      </c>
      <c r="J11" s="115">
        <v>19</v>
      </c>
      <c r="K11" s="109">
        <v>6</v>
      </c>
      <c r="L11" s="106" t="s">
        <v>86</v>
      </c>
      <c r="M11" s="110" t="s">
        <v>83</v>
      </c>
      <c r="N11" s="111" t="s">
        <v>94</v>
      </c>
    </row>
    <row r="12" spans="1:14" ht="15">
      <c r="A12" s="112"/>
      <c r="B12" s="104">
        <v>63.75</v>
      </c>
      <c r="C12" s="103">
        <v>143</v>
      </c>
      <c r="D12" s="103">
        <v>3</v>
      </c>
      <c r="E12" s="135">
        <v>3</v>
      </c>
      <c r="F12" s="113">
        <v>7</v>
      </c>
      <c r="G12" s="106" t="s">
        <v>62</v>
      </c>
      <c r="H12" s="114">
        <v>33.75</v>
      </c>
      <c r="I12" s="114">
        <v>13</v>
      </c>
      <c r="J12" s="115">
        <v>17</v>
      </c>
      <c r="K12" s="109">
        <v>7</v>
      </c>
      <c r="L12" s="106" t="s">
        <v>65</v>
      </c>
      <c r="M12" s="110" t="s">
        <v>68</v>
      </c>
      <c r="N12" s="111" t="s">
        <v>69</v>
      </c>
    </row>
    <row r="13" spans="1:14" ht="15">
      <c r="A13" s="112"/>
      <c r="B13" s="104">
        <v>63.25</v>
      </c>
      <c r="C13" s="103">
        <v>144</v>
      </c>
      <c r="D13" s="103">
        <v>6</v>
      </c>
      <c r="E13" s="135">
        <v>6</v>
      </c>
      <c r="F13" s="113">
        <v>8</v>
      </c>
      <c r="G13" s="106" t="s">
        <v>85</v>
      </c>
      <c r="H13" s="114">
        <v>29.75</v>
      </c>
      <c r="I13" s="114">
        <v>14.5</v>
      </c>
      <c r="J13" s="115">
        <v>19</v>
      </c>
      <c r="K13" s="109">
        <v>8</v>
      </c>
      <c r="L13" s="106" t="s">
        <v>86</v>
      </c>
      <c r="M13" s="110" t="s">
        <v>83</v>
      </c>
      <c r="N13" s="111" t="s">
        <v>91</v>
      </c>
    </row>
    <row r="14" spans="1:14" ht="15">
      <c r="A14" s="112"/>
      <c r="B14" s="104">
        <v>0</v>
      </c>
      <c r="C14" s="103">
        <v>143</v>
      </c>
      <c r="D14" s="103">
        <v>4</v>
      </c>
      <c r="E14" s="135">
        <v>4</v>
      </c>
      <c r="F14" s="113">
        <v>9</v>
      </c>
      <c r="G14" s="106" t="s">
        <v>70</v>
      </c>
      <c r="H14" s="114">
        <v>0</v>
      </c>
      <c r="I14" s="114">
        <v>0</v>
      </c>
      <c r="J14" s="115">
        <v>0</v>
      </c>
      <c r="K14" s="109">
        <v>9</v>
      </c>
      <c r="L14" s="106" t="s">
        <v>71</v>
      </c>
      <c r="M14" s="110" t="s">
        <v>75</v>
      </c>
      <c r="N14" s="111" t="s">
        <v>76</v>
      </c>
    </row>
    <row r="15" spans="1:14" ht="15">
      <c r="A15" s="112"/>
      <c r="B15" s="116"/>
      <c r="C15" s="103">
        <v>146</v>
      </c>
      <c r="D15" s="103">
        <v>8</v>
      </c>
      <c r="E15" s="135">
        <v>8</v>
      </c>
      <c r="F15" s="113">
        <v>9</v>
      </c>
      <c r="G15" s="106" t="s">
        <v>95</v>
      </c>
      <c r="H15" s="114">
        <v>0</v>
      </c>
      <c r="I15" s="114">
        <v>0</v>
      </c>
      <c r="J15" s="115">
        <v>0</v>
      </c>
      <c r="K15" s="109">
        <v>10</v>
      </c>
      <c r="L15" s="106" t="s">
        <v>71</v>
      </c>
      <c r="M15" s="110" t="s">
        <v>98</v>
      </c>
      <c r="N15" s="111" t="s">
        <v>99</v>
      </c>
    </row>
    <row r="16" spans="1:14" ht="15">
      <c r="A16" s="112"/>
      <c r="B16" s="116"/>
      <c r="C16" s="103">
        <v>148</v>
      </c>
      <c r="D16" s="103">
        <v>11</v>
      </c>
      <c r="E16" s="135">
        <v>11</v>
      </c>
      <c r="F16" s="113">
        <v>9</v>
      </c>
      <c r="G16" s="106" t="s">
        <v>110</v>
      </c>
      <c r="H16" s="114">
        <v>0</v>
      </c>
      <c r="I16" s="114">
        <v>0</v>
      </c>
      <c r="J16" s="115">
        <v>0</v>
      </c>
      <c r="K16" s="109">
        <v>11</v>
      </c>
      <c r="L16" s="106" t="s">
        <v>111</v>
      </c>
      <c r="M16" s="110" t="s">
        <v>115</v>
      </c>
      <c r="N16" s="111" t="s">
        <v>116</v>
      </c>
    </row>
    <row r="17" spans="1:40" ht="15">
      <c r="A17" s="103" t="s">
        <v>126</v>
      </c>
      <c r="B17" s="104">
        <v>69</v>
      </c>
      <c r="C17" s="103">
        <v>151</v>
      </c>
      <c r="D17" s="103">
        <v>14</v>
      </c>
      <c r="E17" s="135">
        <v>14</v>
      </c>
      <c r="F17" s="113">
        <v>1</v>
      </c>
      <c r="G17" s="106" t="s">
        <v>125</v>
      </c>
      <c r="H17" s="114">
        <v>31.5</v>
      </c>
      <c r="I17" s="114">
        <v>16</v>
      </c>
      <c r="J17" s="115">
        <v>21.5</v>
      </c>
      <c r="K17" s="109">
        <v>1</v>
      </c>
      <c r="L17" s="106" t="s">
        <v>127</v>
      </c>
      <c r="M17" s="110" t="s">
        <v>132</v>
      </c>
      <c r="N17" s="111" t="s">
        <v>133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14" ht="15">
      <c r="A18" s="103" t="s">
        <v>135</v>
      </c>
      <c r="B18" s="104">
        <v>63.5</v>
      </c>
      <c r="C18" s="103">
        <v>120</v>
      </c>
      <c r="D18" s="103">
        <v>15</v>
      </c>
      <c r="E18" s="135">
        <v>15</v>
      </c>
      <c r="F18" s="113">
        <v>1</v>
      </c>
      <c r="G18" s="106" t="s">
        <v>134</v>
      </c>
      <c r="H18" s="114">
        <v>32.5</v>
      </c>
      <c r="I18" s="114">
        <v>13</v>
      </c>
      <c r="J18" s="115">
        <v>18</v>
      </c>
      <c r="K18" s="109">
        <v>1</v>
      </c>
      <c r="L18" s="106" t="s">
        <v>137</v>
      </c>
      <c r="M18" s="110" t="s">
        <v>141</v>
      </c>
      <c r="N18" s="111" t="s">
        <v>142</v>
      </c>
    </row>
    <row r="19" spans="1:14" ht="15">
      <c r="A19" s="112"/>
      <c r="B19" s="104">
        <v>61.5</v>
      </c>
      <c r="C19" s="103">
        <v>123</v>
      </c>
      <c r="D19" s="103">
        <v>16</v>
      </c>
      <c r="E19" s="135">
        <v>16</v>
      </c>
      <c r="F19" s="113">
        <v>2</v>
      </c>
      <c r="G19" s="106" t="s">
        <v>143</v>
      </c>
      <c r="H19" s="114">
        <v>29</v>
      </c>
      <c r="I19" s="114">
        <v>11</v>
      </c>
      <c r="J19" s="115">
        <v>21.5</v>
      </c>
      <c r="K19" s="109">
        <v>2</v>
      </c>
      <c r="L19" s="106" t="s">
        <v>145</v>
      </c>
      <c r="M19" s="110" t="s">
        <v>150</v>
      </c>
      <c r="N19" s="111" t="s">
        <v>151</v>
      </c>
    </row>
    <row r="20" spans="1:14" ht="15">
      <c r="A20" s="103" t="s">
        <v>153</v>
      </c>
      <c r="B20" s="104">
        <v>66</v>
      </c>
      <c r="C20" s="103">
        <v>140</v>
      </c>
      <c r="D20" s="103">
        <v>23</v>
      </c>
      <c r="E20" s="135">
        <v>23</v>
      </c>
      <c r="F20" s="113">
        <v>1</v>
      </c>
      <c r="G20" s="106" t="s">
        <v>186</v>
      </c>
      <c r="H20" s="114">
        <v>34</v>
      </c>
      <c r="I20" s="114">
        <v>13.5</v>
      </c>
      <c r="J20" s="115">
        <v>18.5</v>
      </c>
      <c r="K20" s="109">
        <v>1</v>
      </c>
      <c r="L20" s="106" t="s">
        <v>187</v>
      </c>
      <c r="M20" s="110" t="s">
        <v>192</v>
      </c>
      <c r="N20" s="111" t="s">
        <v>193</v>
      </c>
    </row>
    <row r="21" spans="1:14" ht="15">
      <c r="A21" s="112"/>
      <c r="B21" s="104">
        <v>63.75</v>
      </c>
      <c r="C21" s="103">
        <v>140</v>
      </c>
      <c r="D21" s="103">
        <v>19</v>
      </c>
      <c r="E21" s="135">
        <v>19</v>
      </c>
      <c r="F21" s="113">
        <v>2</v>
      </c>
      <c r="G21" s="106" t="s">
        <v>167</v>
      </c>
      <c r="H21" s="114">
        <v>32.25</v>
      </c>
      <c r="I21" s="114">
        <v>13.5</v>
      </c>
      <c r="J21" s="115">
        <v>18</v>
      </c>
      <c r="K21" s="109">
        <v>2</v>
      </c>
      <c r="L21" s="106" t="s">
        <v>168</v>
      </c>
      <c r="M21" s="110" t="s">
        <v>173</v>
      </c>
      <c r="N21" s="111" t="s">
        <v>174</v>
      </c>
    </row>
    <row r="22" spans="1:14" ht="15">
      <c r="A22" s="112"/>
      <c r="B22" s="104">
        <v>62.75</v>
      </c>
      <c r="C22" s="103">
        <v>137</v>
      </c>
      <c r="D22" s="103">
        <v>18</v>
      </c>
      <c r="E22" s="135">
        <v>18</v>
      </c>
      <c r="F22" s="113">
        <v>3</v>
      </c>
      <c r="G22" s="106" t="s">
        <v>159</v>
      </c>
      <c r="H22" s="114">
        <v>32.25</v>
      </c>
      <c r="I22" s="114">
        <v>13</v>
      </c>
      <c r="J22" s="115">
        <v>17.5</v>
      </c>
      <c r="K22" s="109">
        <v>3</v>
      </c>
      <c r="L22" s="106" t="s">
        <v>160</v>
      </c>
      <c r="M22" s="110" t="s">
        <v>165</v>
      </c>
      <c r="N22" s="111" t="s">
        <v>166</v>
      </c>
    </row>
    <row r="23" spans="1:14" ht="15">
      <c r="A23" s="112"/>
      <c r="B23" s="104">
        <v>62.5</v>
      </c>
      <c r="C23" s="103">
        <v>136</v>
      </c>
      <c r="D23" s="103">
        <v>21</v>
      </c>
      <c r="E23" s="135">
        <v>21</v>
      </c>
      <c r="F23" s="113">
        <v>4</v>
      </c>
      <c r="G23" s="106" t="s">
        <v>179</v>
      </c>
      <c r="H23" s="114">
        <v>31.5</v>
      </c>
      <c r="I23" s="114">
        <v>10.5</v>
      </c>
      <c r="J23" s="115">
        <v>20.5</v>
      </c>
      <c r="K23" s="109">
        <v>4</v>
      </c>
      <c r="L23" s="106" t="s">
        <v>71</v>
      </c>
      <c r="M23" s="110" t="s">
        <v>182</v>
      </c>
      <c r="N23" s="111" t="s">
        <v>183</v>
      </c>
    </row>
    <row r="24" spans="1:14" ht="15">
      <c r="A24" s="112"/>
      <c r="B24" s="104">
        <v>60.25</v>
      </c>
      <c r="C24" s="103">
        <v>141</v>
      </c>
      <c r="D24" s="103">
        <v>20</v>
      </c>
      <c r="E24" s="135">
        <v>20</v>
      </c>
      <c r="F24" s="113">
        <v>5</v>
      </c>
      <c r="G24" s="106" t="s">
        <v>175</v>
      </c>
      <c r="H24" s="114">
        <v>32.25</v>
      </c>
      <c r="I24" s="114">
        <v>11</v>
      </c>
      <c r="J24" s="115">
        <v>17</v>
      </c>
      <c r="K24" s="109">
        <v>5</v>
      </c>
      <c r="L24" s="106" t="s">
        <v>145</v>
      </c>
      <c r="M24" s="110" t="s">
        <v>157</v>
      </c>
      <c r="N24" s="111" t="s">
        <v>178</v>
      </c>
    </row>
    <row r="25" spans="1:14" ht="15">
      <c r="A25" s="112"/>
      <c r="B25" s="104">
        <v>59.5</v>
      </c>
      <c r="C25" s="103">
        <v>139</v>
      </c>
      <c r="D25" s="103">
        <v>22</v>
      </c>
      <c r="E25" s="135">
        <v>22</v>
      </c>
      <c r="F25" s="113">
        <v>6</v>
      </c>
      <c r="G25" s="106" t="s">
        <v>184</v>
      </c>
      <c r="H25" s="114">
        <v>30.5</v>
      </c>
      <c r="I25" s="114">
        <v>12.5</v>
      </c>
      <c r="J25" s="115">
        <v>16.5</v>
      </c>
      <c r="K25" s="109">
        <v>6</v>
      </c>
      <c r="L25" s="106" t="s">
        <v>145</v>
      </c>
      <c r="M25" s="110" t="s">
        <v>150</v>
      </c>
      <c r="N25" s="111" t="s">
        <v>185</v>
      </c>
    </row>
    <row r="26" spans="1:14" ht="15">
      <c r="A26" s="112"/>
      <c r="B26" s="104">
        <v>58.5</v>
      </c>
      <c r="C26" s="103">
        <v>136</v>
      </c>
      <c r="D26" s="103">
        <v>17</v>
      </c>
      <c r="E26" s="135">
        <v>17</v>
      </c>
      <c r="F26" s="113">
        <v>7</v>
      </c>
      <c r="G26" s="106" t="s">
        <v>152</v>
      </c>
      <c r="H26" s="114">
        <v>28.5</v>
      </c>
      <c r="I26" s="114">
        <v>12</v>
      </c>
      <c r="J26" s="115">
        <v>18</v>
      </c>
      <c r="K26" s="109">
        <v>7</v>
      </c>
      <c r="L26" s="106" t="s">
        <v>145</v>
      </c>
      <c r="M26" s="110" t="s">
        <v>157</v>
      </c>
      <c r="N26" s="111" t="s">
        <v>158</v>
      </c>
    </row>
    <row r="27" spans="1:14" ht="15">
      <c r="A27" s="103" t="s">
        <v>195</v>
      </c>
      <c r="B27" s="104">
        <v>76.5</v>
      </c>
      <c r="C27" s="103">
        <v>151</v>
      </c>
      <c r="D27" s="103">
        <v>38</v>
      </c>
      <c r="E27" s="135">
        <v>38</v>
      </c>
      <c r="F27" s="113">
        <v>1</v>
      </c>
      <c r="G27" s="106" t="s">
        <v>277</v>
      </c>
      <c r="H27" s="114">
        <v>38.5</v>
      </c>
      <c r="I27" s="114">
        <v>15.5</v>
      </c>
      <c r="J27" s="115">
        <v>22.5</v>
      </c>
      <c r="K27" s="109">
        <v>1</v>
      </c>
      <c r="L27" s="106" t="s">
        <v>278</v>
      </c>
      <c r="M27" s="110" t="s">
        <v>132</v>
      </c>
      <c r="N27" s="111" t="s">
        <v>283</v>
      </c>
    </row>
    <row r="28" spans="1:14" ht="15">
      <c r="A28" s="112"/>
      <c r="B28" s="104">
        <v>73.25</v>
      </c>
      <c r="C28" s="103">
        <v>148</v>
      </c>
      <c r="D28" s="103">
        <v>42</v>
      </c>
      <c r="E28" s="135">
        <v>42</v>
      </c>
      <c r="F28" s="113">
        <v>2</v>
      </c>
      <c r="G28" s="106" t="s">
        <v>303</v>
      </c>
      <c r="H28" s="114">
        <v>32.25</v>
      </c>
      <c r="I28" s="114">
        <v>16.5</v>
      </c>
      <c r="J28" s="115">
        <v>24.5</v>
      </c>
      <c r="K28" s="109">
        <v>2</v>
      </c>
      <c r="L28" s="106" t="s">
        <v>304</v>
      </c>
      <c r="M28" s="110" t="s">
        <v>308</v>
      </c>
      <c r="N28" s="111" t="s">
        <v>309</v>
      </c>
    </row>
    <row r="29" spans="1:14" ht="15">
      <c r="A29" s="112"/>
      <c r="B29" s="104">
        <v>72.25</v>
      </c>
      <c r="C29" s="103">
        <v>147</v>
      </c>
      <c r="D29" s="103">
        <v>36</v>
      </c>
      <c r="E29" s="135">
        <v>36</v>
      </c>
      <c r="F29" s="113">
        <v>3</v>
      </c>
      <c r="G29" s="106" t="s">
        <v>265</v>
      </c>
      <c r="H29" s="114">
        <v>34.25</v>
      </c>
      <c r="I29" s="114">
        <v>15.5</v>
      </c>
      <c r="J29" s="115">
        <v>22.5</v>
      </c>
      <c r="K29" s="109">
        <v>3</v>
      </c>
      <c r="L29" s="106" t="s">
        <v>266</v>
      </c>
      <c r="M29" s="110" t="s">
        <v>132</v>
      </c>
      <c r="N29" s="111" t="s">
        <v>270</v>
      </c>
    </row>
    <row r="30" spans="1:14" ht="15">
      <c r="A30" s="112"/>
      <c r="B30" s="104">
        <v>71.25</v>
      </c>
      <c r="C30" s="103">
        <v>144</v>
      </c>
      <c r="D30" s="103">
        <v>26</v>
      </c>
      <c r="E30" s="135">
        <v>26</v>
      </c>
      <c r="F30" s="113">
        <v>4</v>
      </c>
      <c r="G30" s="106" t="s">
        <v>211</v>
      </c>
      <c r="H30" s="114">
        <v>33.75</v>
      </c>
      <c r="I30" s="114">
        <v>15</v>
      </c>
      <c r="J30" s="115">
        <v>22.5</v>
      </c>
      <c r="K30" s="109">
        <v>4</v>
      </c>
      <c r="L30" s="106" t="s">
        <v>168</v>
      </c>
      <c r="M30" s="110" t="s">
        <v>212</v>
      </c>
      <c r="N30" s="111" t="s">
        <v>213</v>
      </c>
    </row>
    <row r="31" spans="1:14" ht="15">
      <c r="A31" s="112"/>
      <c r="B31" s="104">
        <v>71</v>
      </c>
      <c r="C31" s="103">
        <v>146</v>
      </c>
      <c r="D31" s="103">
        <v>28</v>
      </c>
      <c r="E31" s="135">
        <v>28</v>
      </c>
      <c r="F31" s="113">
        <v>5</v>
      </c>
      <c r="G31" s="106" t="s">
        <v>221</v>
      </c>
      <c r="H31" s="114">
        <v>37.5</v>
      </c>
      <c r="I31" s="114">
        <v>14.5</v>
      </c>
      <c r="J31" s="115">
        <v>19</v>
      </c>
      <c r="K31" s="109">
        <v>5</v>
      </c>
      <c r="L31" s="106" t="s">
        <v>215</v>
      </c>
      <c r="M31" s="110" t="s">
        <v>219</v>
      </c>
      <c r="N31" s="111" t="s">
        <v>223</v>
      </c>
    </row>
    <row r="32" spans="1:14" ht="15">
      <c r="A32" s="112"/>
      <c r="B32" s="116"/>
      <c r="C32" s="103">
        <v>149</v>
      </c>
      <c r="D32" s="103">
        <v>41</v>
      </c>
      <c r="E32" s="135">
        <v>41</v>
      </c>
      <c r="F32" s="113">
        <v>5</v>
      </c>
      <c r="G32" s="106" t="s">
        <v>298</v>
      </c>
      <c r="H32" s="114">
        <v>35</v>
      </c>
      <c r="I32" s="114">
        <v>15.5</v>
      </c>
      <c r="J32" s="115">
        <v>20.5</v>
      </c>
      <c r="K32" s="109">
        <v>6</v>
      </c>
      <c r="L32" s="106" t="s">
        <v>79</v>
      </c>
      <c r="M32" s="110" t="s">
        <v>301</v>
      </c>
      <c r="N32" s="111" t="s">
        <v>302</v>
      </c>
    </row>
    <row r="33" spans="1:14" ht="15">
      <c r="A33" s="112"/>
      <c r="B33" s="104">
        <v>70</v>
      </c>
      <c r="C33" s="103">
        <v>144</v>
      </c>
      <c r="D33" s="103">
        <v>30</v>
      </c>
      <c r="E33" s="135">
        <v>30</v>
      </c>
      <c r="F33" s="113">
        <v>7</v>
      </c>
      <c r="G33" s="106" t="s">
        <v>232</v>
      </c>
      <c r="H33" s="114">
        <v>33.5</v>
      </c>
      <c r="I33" s="114">
        <v>14.5</v>
      </c>
      <c r="J33" s="115">
        <v>22</v>
      </c>
      <c r="K33" s="109">
        <v>7</v>
      </c>
      <c r="L33" s="106" t="s">
        <v>233</v>
      </c>
      <c r="M33" s="110" t="s">
        <v>237</v>
      </c>
      <c r="N33" s="111" t="s">
        <v>238</v>
      </c>
    </row>
    <row r="34" spans="1:14" ht="15">
      <c r="A34" s="112"/>
      <c r="B34" s="104">
        <v>69.75</v>
      </c>
      <c r="C34" s="103">
        <v>145</v>
      </c>
      <c r="D34" s="103">
        <v>27</v>
      </c>
      <c r="E34" s="135">
        <v>27</v>
      </c>
      <c r="F34" s="113">
        <v>8</v>
      </c>
      <c r="G34" s="106" t="s">
        <v>214</v>
      </c>
      <c r="H34" s="114">
        <v>36.75</v>
      </c>
      <c r="I34" s="114">
        <v>15</v>
      </c>
      <c r="J34" s="115">
        <v>18</v>
      </c>
      <c r="K34" s="109">
        <v>8</v>
      </c>
      <c r="L34" s="106" t="s">
        <v>215</v>
      </c>
      <c r="M34" s="110" t="s">
        <v>219</v>
      </c>
      <c r="N34" s="111" t="s">
        <v>220</v>
      </c>
    </row>
    <row r="35" spans="1:14" ht="15">
      <c r="A35" s="112"/>
      <c r="B35" s="104">
        <v>68.5</v>
      </c>
      <c r="C35" s="103">
        <v>147</v>
      </c>
      <c r="D35" s="103">
        <v>33</v>
      </c>
      <c r="E35" s="135">
        <v>33</v>
      </c>
      <c r="F35" s="113">
        <v>9</v>
      </c>
      <c r="G35" s="106" t="s">
        <v>249</v>
      </c>
      <c r="H35" s="114">
        <v>35</v>
      </c>
      <c r="I35" s="114">
        <v>13.5</v>
      </c>
      <c r="J35" s="115">
        <v>20</v>
      </c>
      <c r="K35" s="109">
        <v>9</v>
      </c>
      <c r="L35" s="106" t="s">
        <v>250</v>
      </c>
      <c r="M35" s="110" t="s">
        <v>98</v>
      </c>
      <c r="N35" s="111" t="s">
        <v>252</v>
      </c>
    </row>
    <row r="36" spans="1:14" ht="15">
      <c r="A36" s="112"/>
      <c r="B36" s="104">
        <v>67.5</v>
      </c>
      <c r="C36" s="103">
        <v>143</v>
      </c>
      <c r="D36" s="103">
        <v>31</v>
      </c>
      <c r="E36" s="135">
        <v>31</v>
      </c>
      <c r="F36" s="113">
        <v>10</v>
      </c>
      <c r="G36" s="106" t="s">
        <v>239</v>
      </c>
      <c r="H36" s="114">
        <v>33.5</v>
      </c>
      <c r="I36" s="114">
        <v>12.5</v>
      </c>
      <c r="J36" s="115">
        <v>21.5</v>
      </c>
      <c r="K36" s="109">
        <v>10</v>
      </c>
      <c r="L36" s="106" t="s">
        <v>187</v>
      </c>
      <c r="M36" s="110" t="s">
        <v>55</v>
      </c>
      <c r="N36" s="111" t="s">
        <v>242</v>
      </c>
    </row>
    <row r="37" spans="1:14" ht="15">
      <c r="A37" s="112"/>
      <c r="B37" s="104">
        <v>67.25</v>
      </c>
      <c r="C37" s="103">
        <v>142</v>
      </c>
      <c r="D37" s="103">
        <v>25</v>
      </c>
      <c r="E37" s="135">
        <v>25</v>
      </c>
      <c r="F37" s="113">
        <v>11</v>
      </c>
      <c r="G37" s="106" t="s">
        <v>203</v>
      </c>
      <c r="H37" s="114">
        <v>32.25</v>
      </c>
      <c r="I37" s="114">
        <v>13</v>
      </c>
      <c r="J37" s="115">
        <v>22</v>
      </c>
      <c r="K37" s="109">
        <v>11</v>
      </c>
      <c r="L37" s="106" t="s">
        <v>204</v>
      </c>
      <c r="M37" s="110" t="s">
        <v>209</v>
      </c>
      <c r="N37" s="111" t="s">
        <v>210</v>
      </c>
    </row>
    <row r="38" spans="1:14" ht="15">
      <c r="A38" s="112"/>
      <c r="B38" s="104">
        <v>65.5</v>
      </c>
      <c r="C38" s="103">
        <v>145</v>
      </c>
      <c r="D38" s="103">
        <v>35</v>
      </c>
      <c r="E38" s="135">
        <v>35</v>
      </c>
      <c r="F38" s="113">
        <v>12</v>
      </c>
      <c r="G38" s="106" t="s">
        <v>261</v>
      </c>
      <c r="H38" s="114">
        <v>32.5</v>
      </c>
      <c r="I38" s="114">
        <v>14.5</v>
      </c>
      <c r="J38" s="115">
        <v>18.5</v>
      </c>
      <c r="K38" s="109">
        <v>12</v>
      </c>
      <c r="L38" s="106" t="s">
        <v>262</v>
      </c>
      <c r="M38" s="110" t="s">
        <v>83</v>
      </c>
      <c r="N38" s="111" t="s">
        <v>264</v>
      </c>
    </row>
    <row r="39" spans="1:14" ht="15">
      <c r="A39" s="112"/>
      <c r="B39" s="104">
        <v>64.5</v>
      </c>
      <c r="C39" s="103">
        <v>144</v>
      </c>
      <c r="D39" s="103">
        <v>29</v>
      </c>
      <c r="E39" s="135">
        <v>29</v>
      </c>
      <c r="F39" s="113">
        <v>13</v>
      </c>
      <c r="G39" s="106" t="s">
        <v>224</v>
      </c>
      <c r="H39" s="114">
        <v>31</v>
      </c>
      <c r="I39" s="114">
        <v>14.5</v>
      </c>
      <c r="J39" s="115">
        <v>19</v>
      </c>
      <c r="K39" s="109">
        <v>13</v>
      </c>
      <c r="L39" s="106" t="s">
        <v>226</v>
      </c>
      <c r="M39" s="110" t="s">
        <v>83</v>
      </c>
      <c r="N39" s="111" t="s">
        <v>231</v>
      </c>
    </row>
    <row r="40" spans="1:14" ht="15">
      <c r="A40" s="112"/>
      <c r="B40" s="104">
        <v>63.75</v>
      </c>
      <c r="C40" s="103">
        <v>146</v>
      </c>
      <c r="D40" s="103">
        <v>39</v>
      </c>
      <c r="E40" s="135">
        <v>39</v>
      </c>
      <c r="F40" s="113">
        <v>14</v>
      </c>
      <c r="G40" s="106" t="s">
        <v>284</v>
      </c>
      <c r="H40" s="114">
        <v>32.25</v>
      </c>
      <c r="I40" s="114">
        <v>13.5</v>
      </c>
      <c r="J40" s="115">
        <v>18</v>
      </c>
      <c r="K40" s="109">
        <v>14</v>
      </c>
      <c r="L40" s="106" t="s">
        <v>285</v>
      </c>
      <c r="M40" s="110" t="s">
        <v>98</v>
      </c>
      <c r="N40" s="111" t="s">
        <v>289</v>
      </c>
    </row>
    <row r="41" spans="1:14" ht="15">
      <c r="A41" s="112"/>
      <c r="B41" s="104">
        <v>63.5</v>
      </c>
      <c r="C41" s="103">
        <v>145</v>
      </c>
      <c r="D41" s="103">
        <v>40</v>
      </c>
      <c r="E41" s="135">
        <v>40</v>
      </c>
      <c r="F41" s="113">
        <v>15</v>
      </c>
      <c r="G41" s="106" t="s">
        <v>290</v>
      </c>
      <c r="H41" s="114">
        <v>32.5</v>
      </c>
      <c r="I41" s="114">
        <v>13</v>
      </c>
      <c r="J41" s="115">
        <v>18</v>
      </c>
      <c r="K41" s="109">
        <v>15</v>
      </c>
      <c r="L41" s="106" t="s">
        <v>291</v>
      </c>
      <c r="M41" s="110" t="s">
        <v>296</v>
      </c>
      <c r="N41" s="111" t="s">
        <v>297</v>
      </c>
    </row>
    <row r="42" spans="1:14" ht="15">
      <c r="A42" s="112"/>
      <c r="B42" s="104">
        <v>61</v>
      </c>
      <c r="C42" s="103">
        <v>141</v>
      </c>
      <c r="D42" s="103">
        <v>34</v>
      </c>
      <c r="E42" s="135">
        <v>34</v>
      </c>
      <c r="F42" s="113">
        <v>16</v>
      </c>
      <c r="G42" s="106" t="s">
        <v>253</v>
      </c>
      <c r="H42" s="114">
        <v>32.5</v>
      </c>
      <c r="I42" s="114">
        <v>10</v>
      </c>
      <c r="J42" s="115">
        <v>18.5</v>
      </c>
      <c r="K42" s="109">
        <v>16</v>
      </c>
      <c r="L42" s="106" t="s">
        <v>254</v>
      </c>
      <c r="M42" s="110" t="s">
        <v>259</v>
      </c>
      <c r="N42" s="111" t="s">
        <v>260</v>
      </c>
    </row>
    <row r="43" spans="1:14" ht="15">
      <c r="A43" s="112"/>
      <c r="B43" s="104">
        <v>58</v>
      </c>
      <c r="C43" s="103">
        <v>148</v>
      </c>
      <c r="D43" s="103">
        <v>43</v>
      </c>
      <c r="E43" s="135">
        <v>43</v>
      </c>
      <c r="F43" s="113">
        <v>17</v>
      </c>
      <c r="G43" s="106" t="s">
        <v>310</v>
      </c>
      <c r="H43" s="114">
        <v>28.5</v>
      </c>
      <c r="I43" s="114">
        <v>11</v>
      </c>
      <c r="J43" s="115">
        <v>18.5</v>
      </c>
      <c r="K43" s="109">
        <v>17</v>
      </c>
      <c r="L43" s="106" t="s">
        <v>145</v>
      </c>
      <c r="M43" s="110" t="s">
        <v>314</v>
      </c>
      <c r="N43" s="111" t="s">
        <v>315</v>
      </c>
    </row>
    <row r="44" spans="1:14" ht="15">
      <c r="A44" s="112"/>
      <c r="B44" s="104">
        <v>56.25</v>
      </c>
      <c r="C44" s="103">
        <v>142</v>
      </c>
      <c r="D44" s="103">
        <v>32</v>
      </c>
      <c r="E44" s="135">
        <v>32</v>
      </c>
      <c r="F44" s="113">
        <v>18</v>
      </c>
      <c r="G44" s="106" t="s">
        <v>243</v>
      </c>
      <c r="H44" s="114">
        <v>28.75</v>
      </c>
      <c r="I44" s="114">
        <v>10.5</v>
      </c>
      <c r="J44" s="115">
        <v>17</v>
      </c>
      <c r="K44" s="109">
        <v>18</v>
      </c>
      <c r="L44" s="106" t="s">
        <v>204</v>
      </c>
      <c r="M44" s="110" t="s">
        <v>247</v>
      </c>
      <c r="N44" s="111" t="s">
        <v>248</v>
      </c>
    </row>
    <row r="45" spans="1:14" ht="15">
      <c r="A45" s="112"/>
      <c r="B45" s="104">
        <v>0</v>
      </c>
      <c r="C45" s="103">
        <v>0</v>
      </c>
      <c r="D45" s="103">
        <v>24</v>
      </c>
      <c r="E45" s="135">
        <v>24</v>
      </c>
      <c r="F45" s="113">
        <v>19</v>
      </c>
      <c r="G45" s="106" t="s">
        <v>194</v>
      </c>
      <c r="H45" s="114">
        <v>0</v>
      </c>
      <c r="I45" s="114">
        <v>0</v>
      </c>
      <c r="J45" s="115">
        <v>0</v>
      </c>
      <c r="K45" s="109">
        <v>19</v>
      </c>
      <c r="L45" s="106" t="s">
        <v>197</v>
      </c>
      <c r="M45" s="110" t="s">
        <v>201</v>
      </c>
      <c r="N45" s="111" t="s">
        <v>202</v>
      </c>
    </row>
    <row r="46" spans="1:14" ht="15">
      <c r="A46" s="112"/>
      <c r="B46" s="116"/>
      <c r="C46" s="103">
        <v>146</v>
      </c>
      <c r="D46" s="103">
        <v>37</v>
      </c>
      <c r="E46" s="135">
        <v>37</v>
      </c>
      <c r="F46" s="113">
        <v>19</v>
      </c>
      <c r="G46" s="106" t="s">
        <v>271</v>
      </c>
      <c r="H46" s="114">
        <v>0</v>
      </c>
      <c r="I46" s="114">
        <v>0</v>
      </c>
      <c r="J46" s="115">
        <v>0</v>
      </c>
      <c r="K46" s="109">
        <v>20</v>
      </c>
      <c r="L46" s="106" t="s">
        <v>71</v>
      </c>
      <c r="M46" s="110" t="s">
        <v>275</v>
      </c>
      <c r="N46" s="111" t="s">
        <v>276</v>
      </c>
    </row>
    <row r="47" spans="1:14" ht="15">
      <c r="A47" s="118"/>
      <c r="B47" s="119"/>
      <c r="C47" s="120">
        <v>148</v>
      </c>
      <c r="D47" s="120">
        <v>44</v>
      </c>
      <c r="E47" s="142">
        <v>44</v>
      </c>
      <c r="F47" s="113">
        <v>19</v>
      </c>
      <c r="G47" s="106" t="s">
        <v>316</v>
      </c>
      <c r="H47" s="114">
        <v>0</v>
      </c>
      <c r="I47" s="114">
        <v>0</v>
      </c>
      <c r="J47" s="115">
        <v>0</v>
      </c>
      <c r="K47" s="109">
        <v>21</v>
      </c>
      <c r="L47" s="106" t="s">
        <v>79</v>
      </c>
      <c r="M47" s="110" t="s">
        <v>105</v>
      </c>
      <c r="N47" s="111" t="s">
        <v>317</v>
      </c>
    </row>
  </sheetData>
  <sheetProtection password="CCEF" sheet="1" objects="1" selectLockedCells="1" selectUnlockedCells="1"/>
  <mergeCells count="3">
    <mergeCell ref="L2:N2"/>
    <mergeCell ref="H1:J1"/>
    <mergeCell ref="F2:J2"/>
  </mergeCells>
  <printOptions horizontalCentered="1"/>
  <pageMargins left="0.7874015748031497" right="0.7874015748031497" top="0.4724409448818898" bottom="0.5511811023622047" header="0.5118110236220472" footer="0.35433070866141736"/>
  <pageSetup fitToHeight="2" fitToWidth="1" horizontalDpi="300" verticalDpi="300" orientation="landscape" paperSize="9" scale="54" r:id="rId1"/>
  <headerFooter alignWithMargins="0">
    <oddFooter>&amp;C&amp;F&amp; &amp;P&amp;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zoomScale="65" zoomScaleNormal="65" workbookViewId="0" topLeftCell="A1">
      <pane ySplit="3" topLeftCell="BM4" activePane="bottomLeft" state="frozen"/>
      <selection pane="topLeft" activeCell="K4" sqref="K4"/>
      <selection pane="bottomLeft" activeCell="F2" sqref="F2"/>
    </sheetView>
  </sheetViews>
  <sheetFormatPr defaultColWidth="10.00390625" defaultRowHeight="15"/>
  <cols>
    <col min="1" max="1" width="10.875" style="95" customWidth="1"/>
    <col min="2" max="2" width="7.00390625" style="121" customWidth="1"/>
    <col min="3" max="3" width="7.00390625" style="95" hidden="1" customWidth="1"/>
    <col min="4" max="4" width="9.125" style="95" customWidth="1"/>
    <col min="5" max="5" width="5.50390625" style="95" hidden="1" customWidth="1"/>
    <col min="6" max="6" width="4.875" style="95" customWidth="1"/>
    <col min="7" max="7" width="26.50390625" style="95" customWidth="1"/>
    <col min="8" max="8" width="3.25390625" style="94" hidden="1" customWidth="1"/>
    <col min="9" max="9" width="1.37890625" style="93" customWidth="1"/>
    <col min="10" max="10" width="10.875" style="95" customWidth="1"/>
    <col min="11" max="11" width="7.125" style="121" customWidth="1"/>
    <col min="12" max="12" width="6.875" style="95" hidden="1" customWidth="1"/>
    <col min="13" max="13" width="9.125" style="95" customWidth="1"/>
    <col min="14" max="14" width="5.50390625" style="95" hidden="1" customWidth="1"/>
    <col min="15" max="15" width="4.875" style="95" customWidth="1"/>
    <col min="16" max="16" width="26.50390625" style="95" customWidth="1"/>
    <col min="17" max="17" width="3.25390625" style="94" hidden="1" customWidth="1"/>
    <col min="18" max="18" width="1.37890625" style="93" customWidth="1"/>
    <col min="19" max="19" width="10.875" style="95" customWidth="1"/>
    <col min="20" max="20" width="7.00390625" style="121" customWidth="1"/>
    <col min="21" max="21" width="7.25390625" style="95" hidden="1" customWidth="1"/>
    <col min="22" max="22" width="9.125" style="95" customWidth="1"/>
    <col min="23" max="23" width="5.50390625" style="95" hidden="1" customWidth="1"/>
    <col min="24" max="24" width="4.875" style="95" customWidth="1"/>
    <col min="25" max="25" width="26.50390625" style="95" customWidth="1"/>
    <col min="26" max="26" width="3.25390625" style="94" hidden="1" customWidth="1"/>
    <col min="27" max="16384" width="10.00390625" style="94" customWidth="1"/>
  </cols>
  <sheetData>
    <row r="1" spans="1:25" ht="15.75" thickBot="1">
      <c r="A1" s="83" t="s">
        <v>1</v>
      </c>
      <c r="B1" s="84" t="s">
        <v>0</v>
      </c>
      <c r="C1" s="122" t="s">
        <v>2</v>
      </c>
      <c r="D1" s="86"/>
      <c r="E1" s="123"/>
      <c r="F1" s="123"/>
      <c r="G1" s="124">
        <v>39949</v>
      </c>
      <c r="J1" s="83" t="s">
        <v>1</v>
      </c>
      <c r="K1" s="84" t="s">
        <v>0</v>
      </c>
      <c r="L1" s="122" t="s">
        <v>2</v>
      </c>
      <c r="M1" s="86"/>
      <c r="N1" s="123"/>
      <c r="O1" s="123"/>
      <c r="P1" s="124">
        <v>39949</v>
      </c>
      <c r="S1" s="83" t="s">
        <v>1</v>
      </c>
      <c r="T1" s="84" t="s">
        <v>0</v>
      </c>
      <c r="U1" s="122" t="s">
        <v>2</v>
      </c>
      <c r="V1" s="86"/>
      <c r="W1" s="123"/>
      <c r="X1" s="123"/>
      <c r="Y1" s="124">
        <v>39949</v>
      </c>
    </row>
    <row r="2" spans="1:25" ht="17.25" thickBot="1">
      <c r="A2" s="125" t="s">
        <v>331</v>
      </c>
      <c r="B2" s="126"/>
      <c r="C2" s="127"/>
      <c r="D2" s="127"/>
      <c r="E2" s="96"/>
      <c r="F2" s="128" t="s">
        <v>332</v>
      </c>
      <c r="G2" s="129" t="s">
        <v>6</v>
      </c>
      <c r="J2" s="125" t="s">
        <v>331</v>
      </c>
      <c r="K2" s="126"/>
      <c r="L2" s="127"/>
      <c r="M2" s="127"/>
      <c r="N2" s="96"/>
      <c r="O2" s="128" t="s">
        <v>332</v>
      </c>
      <c r="P2" s="129" t="s">
        <v>7</v>
      </c>
      <c r="S2" s="125" t="s">
        <v>331</v>
      </c>
      <c r="T2" s="126"/>
      <c r="U2" s="127"/>
      <c r="V2" s="127"/>
      <c r="W2" s="96"/>
      <c r="X2" s="128" t="s">
        <v>332</v>
      </c>
      <c r="Y2" s="129" t="s">
        <v>8</v>
      </c>
    </row>
    <row r="3" spans="1:25" s="133" customFormat="1" ht="69" customHeight="1" thickBot="1" thickTop="1">
      <c r="A3" s="130" t="s">
        <v>12</v>
      </c>
      <c r="B3" s="131" t="s">
        <v>333</v>
      </c>
      <c r="C3" s="130" t="s">
        <v>14</v>
      </c>
      <c r="D3" s="130" t="s">
        <v>10</v>
      </c>
      <c r="E3" s="97" t="s">
        <v>324</v>
      </c>
      <c r="F3" s="132" t="s">
        <v>325</v>
      </c>
      <c r="G3" s="99" t="s">
        <v>11</v>
      </c>
      <c r="I3" s="134"/>
      <c r="J3" s="130" t="s">
        <v>12</v>
      </c>
      <c r="K3" s="131" t="s">
        <v>34</v>
      </c>
      <c r="L3" s="130" t="s">
        <v>14</v>
      </c>
      <c r="M3" s="130" t="s">
        <v>10</v>
      </c>
      <c r="N3" s="97" t="s">
        <v>324</v>
      </c>
      <c r="O3" s="132" t="s">
        <v>325</v>
      </c>
      <c r="P3" s="99" t="s">
        <v>11</v>
      </c>
      <c r="R3" s="134"/>
      <c r="S3" s="130" t="s">
        <v>12</v>
      </c>
      <c r="T3" s="131" t="s">
        <v>328</v>
      </c>
      <c r="U3" s="130" t="s">
        <v>14</v>
      </c>
      <c r="V3" s="130" t="s">
        <v>10</v>
      </c>
      <c r="W3" s="97" t="s">
        <v>324</v>
      </c>
      <c r="X3" s="132" t="s">
        <v>325</v>
      </c>
      <c r="Y3" s="99" t="s">
        <v>11</v>
      </c>
    </row>
    <row r="4" spans="1:26" ht="15">
      <c r="A4" s="103" t="s">
        <v>47</v>
      </c>
      <c r="B4" s="104">
        <v>35.75</v>
      </c>
      <c r="C4" s="103">
        <v>133</v>
      </c>
      <c r="D4" s="103">
        <v>1</v>
      </c>
      <c r="E4" s="135">
        <v>1</v>
      </c>
      <c r="F4" s="105">
        <v>1</v>
      </c>
      <c r="G4" s="136" t="s">
        <v>46</v>
      </c>
      <c r="H4" s="137">
        <v>1</v>
      </c>
      <c r="J4" s="103" t="s">
        <v>47</v>
      </c>
      <c r="K4" s="104">
        <v>14</v>
      </c>
      <c r="L4" s="103">
        <v>133</v>
      </c>
      <c r="M4" s="103">
        <v>2</v>
      </c>
      <c r="N4" s="135">
        <v>2</v>
      </c>
      <c r="O4" s="105">
        <v>1</v>
      </c>
      <c r="P4" s="136" t="s">
        <v>57</v>
      </c>
      <c r="Q4" s="137">
        <v>1</v>
      </c>
      <c r="S4" s="103" t="s">
        <v>47</v>
      </c>
      <c r="T4" s="104">
        <v>20.5</v>
      </c>
      <c r="U4" s="103">
        <v>133</v>
      </c>
      <c r="V4" s="103">
        <v>1</v>
      </c>
      <c r="W4" s="135">
        <v>1</v>
      </c>
      <c r="X4" s="138">
        <v>1</v>
      </c>
      <c r="Y4" s="136" t="s">
        <v>46</v>
      </c>
      <c r="Z4" s="137">
        <v>1</v>
      </c>
    </row>
    <row r="5" spans="1:26" ht="15">
      <c r="A5" s="112"/>
      <c r="B5" s="104">
        <v>33.5</v>
      </c>
      <c r="C5" s="103">
        <v>133</v>
      </c>
      <c r="D5" s="103">
        <v>2</v>
      </c>
      <c r="E5" s="135">
        <v>2</v>
      </c>
      <c r="F5" s="138">
        <v>2</v>
      </c>
      <c r="G5" s="139" t="s">
        <v>57</v>
      </c>
      <c r="H5" s="137">
        <v>2</v>
      </c>
      <c r="J5" s="112"/>
      <c r="K5" s="104">
        <v>12.5</v>
      </c>
      <c r="L5" s="103">
        <v>133</v>
      </c>
      <c r="M5" s="103">
        <v>1</v>
      </c>
      <c r="N5" s="135">
        <v>1</v>
      </c>
      <c r="O5" s="138">
        <v>2</v>
      </c>
      <c r="P5" s="139" t="s">
        <v>46</v>
      </c>
      <c r="Q5" s="137">
        <v>2</v>
      </c>
      <c r="S5" s="112"/>
      <c r="T5" s="104">
        <v>18</v>
      </c>
      <c r="U5" s="103">
        <v>133</v>
      </c>
      <c r="V5" s="103">
        <v>2</v>
      </c>
      <c r="W5" s="135">
        <v>2</v>
      </c>
      <c r="X5" s="138">
        <v>2</v>
      </c>
      <c r="Y5" s="139" t="s">
        <v>57</v>
      </c>
      <c r="Z5" s="137">
        <v>2</v>
      </c>
    </row>
    <row r="6" spans="1:26" ht="15">
      <c r="A6" s="103" t="s">
        <v>63</v>
      </c>
      <c r="B6" s="104">
        <v>38.25</v>
      </c>
      <c r="C6" s="103">
        <v>148</v>
      </c>
      <c r="D6" s="103">
        <v>13</v>
      </c>
      <c r="E6" s="135">
        <v>13</v>
      </c>
      <c r="F6" s="138">
        <v>1</v>
      </c>
      <c r="G6" s="139" t="s">
        <v>121</v>
      </c>
      <c r="H6" s="137">
        <v>1</v>
      </c>
      <c r="J6" s="103" t="s">
        <v>63</v>
      </c>
      <c r="K6" s="104">
        <v>17.5</v>
      </c>
      <c r="L6" s="103">
        <v>145</v>
      </c>
      <c r="M6" s="103">
        <v>9</v>
      </c>
      <c r="N6" s="135">
        <v>9</v>
      </c>
      <c r="O6" s="138">
        <v>1</v>
      </c>
      <c r="P6" s="139" t="s">
        <v>100</v>
      </c>
      <c r="Q6" s="137">
        <v>1</v>
      </c>
      <c r="S6" s="103" t="s">
        <v>63</v>
      </c>
      <c r="T6" s="104">
        <v>22</v>
      </c>
      <c r="U6" s="103">
        <v>148</v>
      </c>
      <c r="V6" s="103">
        <v>13</v>
      </c>
      <c r="W6" s="135">
        <v>13</v>
      </c>
      <c r="X6" s="138">
        <v>1</v>
      </c>
      <c r="Y6" s="139" t="s">
        <v>121</v>
      </c>
      <c r="Z6" s="137">
        <v>1</v>
      </c>
    </row>
    <row r="7" spans="1:26" ht="15">
      <c r="A7" s="112"/>
      <c r="B7" s="104">
        <v>37.75</v>
      </c>
      <c r="C7" s="103">
        <v>145</v>
      </c>
      <c r="D7" s="103">
        <v>9</v>
      </c>
      <c r="E7" s="135">
        <v>9</v>
      </c>
      <c r="F7" s="138">
        <v>2</v>
      </c>
      <c r="G7" s="139" t="s">
        <v>100</v>
      </c>
      <c r="H7" s="137">
        <v>2</v>
      </c>
      <c r="J7" s="112"/>
      <c r="K7" s="104">
        <v>17</v>
      </c>
      <c r="L7" s="103">
        <v>148</v>
      </c>
      <c r="M7" s="103">
        <v>5</v>
      </c>
      <c r="N7" s="135">
        <v>5</v>
      </c>
      <c r="O7" s="138">
        <v>2</v>
      </c>
      <c r="P7" s="139" t="s">
        <v>77</v>
      </c>
      <c r="Q7" s="137">
        <v>2</v>
      </c>
      <c r="S7" s="112"/>
      <c r="T7" s="104">
        <v>19.5</v>
      </c>
      <c r="U7" s="103">
        <v>147</v>
      </c>
      <c r="V7" s="103">
        <v>10</v>
      </c>
      <c r="W7" s="135">
        <v>10</v>
      </c>
      <c r="X7" s="138">
        <v>2</v>
      </c>
      <c r="Y7" s="139" t="s">
        <v>107</v>
      </c>
      <c r="Z7" s="137">
        <v>2</v>
      </c>
    </row>
    <row r="8" spans="1:26" ht="15">
      <c r="A8" s="112"/>
      <c r="B8" s="104">
        <v>37.25</v>
      </c>
      <c r="C8" s="103">
        <v>148</v>
      </c>
      <c r="D8" s="103">
        <v>5</v>
      </c>
      <c r="E8" s="135">
        <v>5</v>
      </c>
      <c r="F8" s="138">
        <v>3</v>
      </c>
      <c r="G8" s="139" t="s">
        <v>77</v>
      </c>
      <c r="H8" s="137">
        <v>3</v>
      </c>
      <c r="J8" s="112"/>
      <c r="K8" s="104">
        <v>16.5</v>
      </c>
      <c r="L8" s="103">
        <v>147</v>
      </c>
      <c r="M8" s="103">
        <v>10</v>
      </c>
      <c r="N8" s="135">
        <v>10</v>
      </c>
      <c r="O8" s="138">
        <v>3</v>
      </c>
      <c r="P8" s="139" t="s">
        <v>107</v>
      </c>
      <c r="Q8" s="137">
        <v>3</v>
      </c>
      <c r="S8" s="112"/>
      <c r="T8" s="104">
        <v>19</v>
      </c>
      <c r="U8" s="103">
        <v>148</v>
      </c>
      <c r="V8" s="103">
        <v>12</v>
      </c>
      <c r="W8" s="135">
        <v>12</v>
      </c>
      <c r="X8" s="138">
        <v>3</v>
      </c>
      <c r="Y8" s="139" t="s">
        <v>117</v>
      </c>
      <c r="Z8" s="137">
        <v>3</v>
      </c>
    </row>
    <row r="9" spans="1:26" ht="15">
      <c r="A9" s="112"/>
      <c r="B9" s="104">
        <v>35</v>
      </c>
      <c r="C9" s="103">
        <v>148</v>
      </c>
      <c r="D9" s="103">
        <v>12</v>
      </c>
      <c r="E9" s="135">
        <v>12</v>
      </c>
      <c r="F9" s="138">
        <v>4</v>
      </c>
      <c r="G9" s="139" t="s">
        <v>117</v>
      </c>
      <c r="H9" s="137">
        <v>4</v>
      </c>
      <c r="J9" s="112"/>
      <c r="K9" s="104">
        <v>15</v>
      </c>
      <c r="L9" s="103">
        <v>148</v>
      </c>
      <c r="M9" s="103">
        <v>13</v>
      </c>
      <c r="N9" s="135">
        <v>13</v>
      </c>
      <c r="O9" s="138">
        <v>4</v>
      </c>
      <c r="P9" s="139" t="s">
        <v>121</v>
      </c>
      <c r="Q9" s="137">
        <v>4</v>
      </c>
      <c r="S9" s="112"/>
      <c r="T9" s="116"/>
      <c r="U9" s="103">
        <v>144</v>
      </c>
      <c r="V9" s="103">
        <v>6</v>
      </c>
      <c r="W9" s="135">
        <v>6</v>
      </c>
      <c r="X9" s="138">
        <v>3</v>
      </c>
      <c r="Y9" s="139" t="s">
        <v>85</v>
      </c>
      <c r="Z9" s="137">
        <v>4</v>
      </c>
    </row>
    <row r="10" spans="1:26" ht="15">
      <c r="A10" s="112"/>
      <c r="B10" s="104">
        <v>33.75</v>
      </c>
      <c r="C10" s="103">
        <v>143</v>
      </c>
      <c r="D10" s="103">
        <v>3</v>
      </c>
      <c r="E10" s="135">
        <v>3</v>
      </c>
      <c r="F10" s="138">
        <v>5</v>
      </c>
      <c r="G10" s="139" t="s">
        <v>62</v>
      </c>
      <c r="H10" s="137">
        <v>5</v>
      </c>
      <c r="J10" s="112"/>
      <c r="K10" s="104">
        <v>14.5</v>
      </c>
      <c r="L10" s="103">
        <v>144</v>
      </c>
      <c r="M10" s="103">
        <v>6</v>
      </c>
      <c r="N10" s="135">
        <v>6</v>
      </c>
      <c r="O10" s="138">
        <v>5</v>
      </c>
      <c r="P10" s="139" t="s">
        <v>85</v>
      </c>
      <c r="Q10" s="137">
        <v>5</v>
      </c>
      <c r="S10" s="112"/>
      <c r="T10" s="116"/>
      <c r="U10" s="103">
        <v>145</v>
      </c>
      <c r="V10" s="103">
        <v>7</v>
      </c>
      <c r="W10" s="135">
        <v>7</v>
      </c>
      <c r="X10" s="138">
        <v>3</v>
      </c>
      <c r="Y10" s="139" t="s">
        <v>92</v>
      </c>
      <c r="Z10" s="137">
        <v>5</v>
      </c>
    </row>
    <row r="11" spans="1:26" ht="15">
      <c r="A11" s="112"/>
      <c r="B11" s="116"/>
      <c r="C11" s="103">
        <v>147</v>
      </c>
      <c r="D11" s="103">
        <v>10</v>
      </c>
      <c r="E11" s="135">
        <v>10</v>
      </c>
      <c r="F11" s="138">
        <v>5</v>
      </c>
      <c r="G11" s="139" t="s">
        <v>107</v>
      </c>
      <c r="H11" s="137">
        <v>6</v>
      </c>
      <c r="J11" s="112"/>
      <c r="K11" s="104">
        <v>13.5</v>
      </c>
      <c r="L11" s="103">
        <v>148</v>
      </c>
      <c r="M11" s="103">
        <v>12</v>
      </c>
      <c r="N11" s="135">
        <v>12</v>
      </c>
      <c r="O11" s="138">
        <v>6</v>
      </c>
      <c r="P11" s="139" t="s">
        <v>117</v>
      </c>
      <c r="Q11" s="137">
        <v>6</v>
      </c>
      <c r="S11" s="112"/>
      <c r="T11" s="116"/>
      <c r="U11" s="112"/>
      <c r="V11" s="140">
        <v>9</v>
      </c>
      <c r="W11" s="141">
        <v>9</v>
      </c>
      <c r="X11" s="138">
        <v>3</v>
      </c>
      <c r="Y11" s="139" t="s">
        <v>100</v>
      </c>
      <c r="Z11" s="137">
        <v>6</v>
      </c>
    </row>
    <row r="12" spans="1:26" ht="15">
      <c r="A12" s="112"/>
      <c r="B12" s="104">
        <v>33.25</v>
      </c>
      <c r="C12" s="103">
        <v>145</v>
      </c>
      <c r="D12" s="103">
        <v>7</v>
      </c>
      <c r="E12" s="135">
        <v>7</v>
      </c>
      <c r="F12" s="138">
        <v>7</v>
      </c>
      <c r="G12" s="139" t="s">
        <v>92</v>
      </c>
      <c r="H12" s="137">
        <v>7</v>
      </c>
      <c r="J12" s="112"/>
      <c r="K12" s="104">
        <v>13</v>
      </c>
      <c r="L12" s="103">
        <v>143</v>
      </c>
      <c r="M12" s="103">
        <v>3</v>
      </c>
      <c r="N12" s="135">
        <v>3</v>
      </c>
      <c r="O12" s="138">
        <v>7</v>
      </c>
      <c r="P12" s="139" t="s">
        <v>62</v>
      </c>
      <c r="Q12" s="137">
        <v>7</v>
      </c>
      <c r="S12" s="112"/>
      <c r="T12" s="104">
        <v>18</v>
      </c>
      <c r="U12" s="103">
        <v>148</v>
      </c>
      <c r="V12" s="103">
        <v>5</v>
      </c>
      <c r="W12" s="135">
        <v>5</v>
      </c>
      <c r="X12" s="138">
        <v>7</v>
      </c>
      <c r="Y12" s="139" t="s">
        <v>77</v>
      </c>
      <c r="Z12" s="137">
        <v>7</v>
      </c>
    </row>
    <row r="13" spans="1:26" ht="15">
      <c r="A13" s="112"/>
      <c r="B13" s="104">
        <v>29.75</v>
      </c>
      <c r="C13" s="103">
        <v>144</v>
      </c>
      <c r="D13" s="103">
        <v>6</v>
      </c>
      <c r="E13" s="135">
        <v>6</v>
      </c>
      <c r="F13" s="138">
        <v>8</v>
      </c>
      <c r="G13" s="139" t="s">
        <v>85</v>
      </c>
      <c r="H13" s="137">
        <v>8</v>
      </c>
      <c r="J13" s="112"/>
      <c r="K13" s="104">
        <v>12</v>
      </c>
      <c r="L13" s="103">
        <v>145</v>
      </c>
      <c r="M13" s="103">
        <v>7</v>
      </c>
      <c r="N13" s="135">
        <v>7</v>
      </c>
      <c r="O13" s="138">
        <v>8</v>
      </c>
      <c r="P13" s="139" t="s">
        <v>92</v>
      </c>
      <c r="Q13" s="137">
        <v>8</v>
      </c>
      <c r="S13" s="112"/>
      <c r="T13" s="104">
        <v>17</v>
      </c>
      <c r="U13" s="103">
        <v>143</v>
      </c>
      <c r="V13" s="103">
        <v>3</v>
      </c>
      <c r="W13" s="135">
        <v>3</v>
      </c>
      <c r="X13" s="138">
        <v>8</v>
      </c>
      <c r="Y13" s="139" t="s">
        <v>62</v>
      </c>
      <c r="Z13" s="137">
        <v>8</v>
      </c>
    </row>
    <row r="14" spans="1:26" ht="15">
      <c r="A14" s="112"/>
      <c r="B14" s="104">
        <v>0</v>
      </c>
      <c r="C14" s="103">
        <v>143</v>
      </c>
      <c r="D14" s="103">
        <v>4</v>
      </c>
      <c r="E14" s="135">
        <v>4</v>
      </c>
      <c r="F14" s="138">
        <v>9</v>
      </c>
      <c r="G14" s="139" t="s">
        <v>70</v>
      </c>
      <c r="H14" s="137">
        <v>9</v>
      </c>
      <c r="J14" s="112"/>
      <c r="K14" s="104">
        <v>0</v>
      </c>
      <c r="L14" s="103">
        <v>143</v>
      </c>
      <c r="M14" s="103">
        <v>4</v>
      </c>
      <c r="N14" s="135">
        <v>4</v>
      </c>
      <c r="O14" s="138">
        <v>9</v>
      </c>
      <c r="P14" s="139" t="s">
        <v>70</v>
      </c>
      <c r="Q14" s="137">
        <v>9</v>
      </c>
      <c r="S14" s="112"/>
      <c r="T14" s="104">
        <v>0</v>
      </c>
      <c r="U14" s="103">
        <v>143</v>
      </c>
      <c r="V14" s="103">
        <v>4</v>
      </c>
      <c r="W14" s="135">
        <v>4</v>
      </c>
      <c r="X14" s="138">
        <v>9</v>
      </c>
      <c r="Y14" s="139" t="s">
        <v>70</v>
      </c>
      <c r="Z14" s="137">
        <v>9</v>
      </c>
    </row>
    <row r="15" spans="1:26" ht="15">
      <c r="A15" s="112"/>
      <c r="B15" s="116"/>
      <c r="C15" s="103">
        <v>146</v>
      </c>
      <c r="D15" s="103">
        <v>8</v>
      </c>
      <c r="E15" s="135">
        <v>8</v>
      </c>
      <c r="F15" s="138">
        <v>9</v>
      </c>
      <c r="G15" s="139" t="s">
        <v>95</v>
      </c>
      <c r="H15" s="137">
        <v>10</v>
      </c>
      <c r="J15" s="112"/>
      <c r="K15" s="116"/>
      <c r="L15" s="103">
        <v>146</v>
      </c>
      <c r="M15" s="103">
        <v>8</v>
      </c>
      <c r="N15" s="135">
        <v>8</v>
      </c>
      <c r="O15" s="138">
        <v>9</v>
      </c>
      <c r="P15" s="139" t="s">
        <v>95</v>
      </c>
      <c r="Q15" s="137">
        <v>10</v>
      </c>
      <c r="S15" s="112"/>
      <c r="T15" s="116"/>
      <c r="U15" s="103">
        <v>146</v>
      </c>
      <c r="V15" s="103">
        <v>8</v>
      </c>
      <c r="W15" s="135">
        <v>8</v>
      </c>
      <c r="X15" s="138">
        <v>9</v>
      </c>
      <c r="Y15" s="139" t="s">
        <v>95</v>
      </c>
      <c r="Z15" s="137">
        <v>10</v>
      </c>
    </row>
    <row r="16" spans="1:26" ht="15">
      <c r="A16" s="112"/>
      <c r="B16" s="116"/>
      <c r="C16" s="103">
        <v>148</v>
      </c>
      <c r="D16" s="103">
        <v>11</v>
      </c>
      <c r="E16" s="135">
        <v>11</v>
      </c>
      <c r="F16" s="138">
        <v>9</v>
      </c>
      <c r="G16" s="139" t="s">
        <v>110</v>
      </c>
      <c r="H16" s="137">
        <v>11</v>
      </c>
      <c r="J16" s="112"/>
      <c r="K16" s="116"/>
      <c r="L16" s="103">
        <v>148</v>
      </c>
      <c r="M16" s="103">
        <v>11</v>
      </c>
      <c r="N16" s="135">
        <v>11</v>
      </c>
      <c r="O16" s="138">
        <v>9</v>
      </c>
      <c r="P16" s="139" t="s">
        <v>110</v>
      </c>
      <c r="Q16" s="137">
        <v>11</v>
      </c>
      <c r="S16" s="112"/>
      <c r="T16" s="116"/>
      <c r="U16" s="103">
        <v>148</v>
      </c>
      <c r="V16" s="103">
        <v>11</v>
      </c>
      <c r="W16" s="135">
        <v>11</v>
      </c>
      <c r="X16" s="138">
        <v>9</v>
      </c>
      <c r="Y16" s="139" t="s">
        <v>110</v>
      </c>
      <c r="Z16" s="137">
        <v>11</v>
      </c>
    </row>
    <row r="17" spans="1:26" ht="15">
      <c r="A17" s="103" t="s">
        <v>126</v>
      </c>
      <c r="B17" s="104">
        <v>31.5</v>
      </c>
      <c r="C17" s="103">
        <v>151</v>
      </c>
      <c r="D17" s="103">
        <v>14</v>
      </c>
      <c r="E17" s="135">
        <v>14</v>
      </c>
      <c r="F17" s="138">
        <v>1</v>
      </c>
      <c r="G17" s="139" t="s">
        <v>125</v>
      </c>
      <c r="H17" s="137">
        <v>1</v>
      </c>
      <c r="J17" s="103" t="s">
        <v>126</v>
      </c>
      <c r="K17" s="104">
        <v>16</v>
      </c>
      <c r="L17" s="103">
        <v>151</v>
      </c>
      <c r="M17" s="103">
        <v>14</v>
      </c>
      <c r="N17" s="135">
        <v>14</v>
      </c>
      <c r="O17" s="138">
        <v>1</v>
      </c>
      <c r="P17" s="139" t="s">
        <v>125</v>
      </c>
      <c r="Q17" s="137">
        <v>1</v>
      </c>
      <c r="S17" s="103" t="s">
        <v>126</v>
      </c>
      <c r="T17" s="104">
        <v>21.5</v>
      </c>
      <c r="U17" s="103">
        <v>151</v>
      </c>
      <c r="V17" s="103">
        <v>14</v>
      </c>
      <c r="W17" s="135">
        <v>14</v>
      </c>
      <c r="X17" s="138">
        <v>1</v>
      </c>
      <c r="Y17" s="139" t="s">
        <v>125</v>
      </c>
      <c r="Z17" s="137">
        <v>1</v>
      </c>
    </row>
    <row r="18" spans="1:26" ht="15">
      <c r="A18" s="103" t="s">
        <v>135</v>
      </c>
      <c r="B18" s="104">
        <v>32.5</v>
      </c>
      <c r="C18" s="103">
        <v>120</v>
      </c>
      <c r="D18" s="103">
        <v>15</v>
      </c>
      <c r="E18" s="135">
        <v>15</v>
      </c>
      <c r="F18" s="138">
        <v>1</v>
      </c>
      <c r="G18" s="139" t="s">
        <v>134</v>
      </c>
      <c r="H18" s="137">
        <v>1</v>
      </c>
      <c r="J18" s="103" t="s">
        <v>135</v>
      </c>
      <c r="K18" s="104">
        <v>13</v>
      </c>
      <c r="L18" s="103">
        <v>120</v>
      </c>
      <c r="M18" s="103">
        <v>15</v>
      </c>
      <c r="N18" s="135">
        <v>15</v>
      </c>
      <c r="O18" s="138">
        <v>1</v>
      </c>
      <c r="P18" s="139" t="s">
        <v>134</v>
      </c>
      <c r="Q18" s="137">
        <v>1</v>
      </c>
      <c r="S18" s="103" t="s">
        <v>135</v>
      </c>
      <c r="T18" s="104">
        <v>21.5</v>
      </c>
      <c r="U18" s="103">
        <v>123</v>
      </c>
      <c r="V18" s="103">
        <v>16</v>
      </c>
      <c r="W18" s="135">
        <v>16</v>
      </c>
      <c r="X18" s="138">
        <v>1</v>
      </c>
      <c r="Y18" s="139" t="s">
        <v>143</v>
      </c>
      <c r="Z18" s="137">
        <v>1</v>
      </c>
    </row>
    <row r="19" spans="1:26" ht="15">
      <c r="A19" s="112"/>
      <c r="B19" s="104">
        <v>29</v>
      </c>
      <c r="C19" s="103">
        <v>123</v>
      </c>
      <c r="D19" s="103">
        <v>16</v>
      </c>
      <c r="E19" s="135">
        <v>16</v>
      </c>
      <c r="F19" s="138">
        <v>2</v>
      </c>
      <c r="G19" s="139" t="s">
        <v>143</v>
      </c>
      <c r="H19" s="137">
        <v>2</v>
      </c>
      <c r="J19" s="112"/>
      <c r="K19" s="104">
        <v>11</v>
      </c>
      <c r="L19" s="103">
        <v>123</v>
      </c>
      <c r="M19" s="103">
        <v>16</v>
      </c>
      <c r="N19" s="135">
        <v>16</v>
      </c>
      <c r="O19" s="138">
        <v>2</v>
      </c>
      <c r="P19" s="139" t="s">
        <v>143</v>
      </c>
      <c r="Q19" s="137">
        <v>2</v>
      </c>
      <c r="S19" s="112"/>
      <c r="T19" s="104">
        <v>18</v>
      </c>
      <c r="U19" s="103">
        <v>120</v>
      </c>
      <c r="V19" s="103">
        <v>15</v>
      </c>
      <c r="W19" s="135">
        <v>15</v>
      </c>
      <c r="X19" s="138">
        <v>2</v>
      </c>
      <c r="Y19" s="139" t="s">
        <v>134</v>
      </c>
      <c r="Z19" s="137">
        <v>2</v>
      </c>
    </row>
    <row r="20" spans="1:26" ht="15">
      <c r="A20" s="103" t="s">
        <v>153</v>
      </c>
      <c r="B20" s="104">
        <v>34</v>
      </c>
      <c r="C20" s="103">
        <v>140</v>
      </c>
      <c r="D20" s="103">
        <v>23</v>
      </c>
      <c r="E20" s="135">
        <v>23</v>
      </c>
      <c r="F20" s="138">
        <v>1</v>
      </c>
      <c r="G20" s="139" t="s">
        <v>186</v>
      </c>
      <c r="H20" s="137">
        <v>1</v>
      </c>
      <c r="J20" s="103" t="s">
        <v>153</v>
      </c>
      <c r="K20" s="104">
        <v>13.5</v>
      </c>
      <c r="L20" s="103">
        <v>140</v>
      </c>
      <c r="M20" s="103">
        <v>19</v>
      </c>
      <c r="N20" s="135">
        <v>19</v>
      </c>
      <c r="O20" s="138">
        <v>1</v>
      </c>
      <c r="P20" s="139" t="s">
        <v>167</v>
      </c>
      <c r="Q20" s="137">
        <v>1</v>
      </c>
      <c r="S20" s="103" t="s">
        <v>153</v>
      </c>
      <c r="T20" s="104">
        <v>20.5</v>
      </c>
      <c r="U20" s="103">
        <v>136</v>
      </c>
      <c r="V20" s="103">
        <v>21</v>
      </c>
      <c r="W20" s="135">
        <v>21</v>
      </c>
      <c r="X20" s="138">
        <v>1</v>
      </c>
      <c r="Y20" s="139" t="s">
        <v>179</v>
      </c>
      <c r="Z20" s="137">
        <v>1</v>
      </c>
    </row>
    <row r="21" spans="1:26" ht="15">
      <c r="A21" s="112"/>
      <c r="B21" s="104">
        <v>32.25</v>
      </c>
      <c r="C21" s="103">
        <v>137</v>
      </c>
      <c r="D21" s="103">
        <v>18</v>
      </c>
      <c r="E21" s="135">
        <v>18</v>
      </c>
      <c r="F21" s="138">
        <v>2</v>
      </c>
      <c r="G21" s="139" t="s">
        <v>159</v>
      </c>
      <c r="H21" s="137">
        <v>2</v>
      </c>
      <c r="J21" s="112"/>
      <c r="K21" s="116"/>
      <c r="L21" s="112"/>
      <c r="M21" s="140">
        <v>23</v>
      </c>
      <c r="N21" s="141">
        <v>23</v>
      </c>
      <c r="O21" s="138">
        <v>1</v>
      </c>
      <c r="P21" s="139" t="s">
        <v>186</v>
      </c>
      <c r="Q21" s="137">
        <v>2</v>
      </c>
      <c r="S21" s="112"/>
      <c r="T21" s="104">
        <v>18.5</v>
      </c>
      <c r="U21" s="103">
        <v>140</v>
      </c>
      <c r="V21" s="103">
        <v>23</v>
      </c>
      <c r="W21" s="135">
        <v>23</v>
      </c>
      <c r="X21" s="138">
        <v>2</v>
      </c>
      <c r="Y21" s="139" t="s">
        <v>186</v>
      </c>
      <c r="Z21" s="137">
        <v>2</v>
      </c>
    </row>
    <row r="22" spans="1:26" ht="15">
      <c r="A22" s="112"/>
      <c r="B22" s="116"/>
      <c r="C22" s="103">
        <v>140</v>
      </c>
      <c r="D22" s="103">
        <v>19</v>
      </c>
      <c r="E22" s="135">
        <v>19</v>
      </c>
      <c r="F22" s="138">
        <v>2</v>
      </c>
      <c r="G22" s="139" t="s">
        <v>167</v>
      </c>
      <c r="H22" s="137">
        <v>3</v>
      </c>
      <c r="J22" s="112"/>
      <c r="K22" s="104">
        <v>13</v>
      </c>
      <c r="L22" s="103">
        <v>137</v>
      </c>
      <c r="M22" s="103">
        <v>18</v>
      </c>
      <c r="N22" s="135">
        <v>18</v>
      </c>
      <c r="O22" s="138">
        <v>3</v>
      </c>
      <c r="P22" s="139" t="s">
        <v>159</v>
      </c>
      <c r="Q22" s="137">
        <v>3</v>
      </c>
      <c r="S22" s="112"/>
      <c r="T22" s="104">
        <v>18</v>
      </c>
      <c r="U22" s="103">
        <v>140</v>
      </c>
      <c r="V22" s="103">
        <v>19</v>
      </c>
      <c r="W22" s="135">
        <v>19</v>
      </c>
      <c r="X22" s="138">
        <v>3</v>
      </c>
      <c r="Y22" s="139" t="s">
        <v>167</v>
      </c>
      <c r="Z22" s="137">
        <v>3</v>
      </c>
    </row>
    <row r="23" spans="1:26" ht="15">
      <c r="A23" s="112"/>
      <c r="B23" s="116"/>
      <c r="C23" s="103">
        <v>141</v>
      </c>
      <c r="D23" s="103">
        <v>20</v>
      </c>
      <c r="E23" s="135">
        <v>20</v>
      </c>
      <c r="F23" s="138">
        <v>2</v>
      </c>
      <c r="G23" s="139" t="s">
        <v>175</v>
      </c>
      <c r="H23" s="137">
        <v>4</v>
      </c>
      <c r="J23" s="112"/>
      <c r="K23" s="104">
        <v>12.5</v>
      </c>
      <c r="L23" s="103">
        <v>139</v>
      </c>
      <c r="M23" s="103">
        <v>22</v>
      </c>
      <c r="N23" s="135">
        <v>22</v>
      </c>
      <c r="O23" s="138">
        <v>4</v>
      </c>
      <c r="P23" s="139" t="s">
        <v>184</v>
      </c>
      <c r="Q23" s="137">
        <v>4</v>
      </c>
      <c r="S23" s="112"/>
      <c r="T23" s="116"/>
      <c r="U23" s="103">
        <v>136</v>
      </c>
      <c r="V23" s="103">
        <v>17</v>
      </c>
      <c r="W23" s="135">
        <v>17</v>
      </c>
      <c r="X23" s="138">
        <v>3</v>
      </c>
      <c r="Y23" s="139" t="s">
        <v>152</v>
      </c>
      <c r="Z23" s="137">
        <v>4</v>
      </c>
    </row>
    <row r="24" spans="1:26" ht="15">
      <c r="A24" s="112"/>
      <c r="B24" s="104">
        <v>31.5</v>
      </c>
      <c r="C24" s="103">
        <v>136</v>
      </c>
      <c r="D24" s="103">
        <v>21</v>
      </c>
      <c r="E24" s="135">
        <v>21</v>
      </c>
      <c r="F24" s="138">
        <v>5</v>
      </c>
      <c r="G24" s="139" t="s">
        <v>179</v>
      </c>
      <c r="H24" s="137">
        <v>5</v>
      </c>
      <c r="J24" s="112"/>
      <c r="K24" s="104">
        <v>12</v>
      </c>
      <c r="L24" s="103">
        <v>136</v>
      </c>
      <c r="M24" s="103">
        <v>17</v>
      </c>
      <c r="N24" s="135">
        <v>17</v>
      </c>
      <c r="O24" s="138">
        <v>5</v>
      </c>
      <c r="P24" s="139" t="s">
        <v>152</v>
      </c>
      <c r="Q24" s="137">
        <v>5</v>
      </c>
      <c r="S24" s="112"/>
      <c r="T24" s="104">
        <v>17.5</v>
      </c>
      <c r="U24" s="103">
        <v>137</v>
      </c>
      <c r="V24" s="103">
        <v>18</v>
      </c>
      <c r="W24" s="135">
        <v>18</v>
      </c>
      <c r="X24" s="138">
        <v>5</v>
      </c>
      <c r="Y24" s="139" t="s">
        <v>159</v>
      </c>
      <c r="Z24" s="137">
        <v>5</v>
      </c>
    </row>
    <row r="25" spans="1:26" ht="15">
      <c r="A25" s="112"/>
      <c r="B25" s="104">
        <v>30.5</v>
      </c>
      <c r="C25" s="103">
        <v>139</v>
      </c>
      <c r="D25" s="103">
        <v>22</v>
      </c>
      <c r="E25" s="135">
        <v>22</v>
      </c>
      <c r="F25" s="138">
        <v>6</v>
      </c>
      <c r="G25" s="139" t="s">
        <v>184</v>
      </c>
      <c r="H25" s="137">
        <v>6</v>
      </c>
      <c r="J25" s="112"/>
      <c r="K25" s="104">
        <v>11</v>
      </c>
      <c r="L25" s="103">
        <v>141</v>
      </c>
      <c r="M25" s="103">
        <v>20</v>
      </c>
      <c r="N25" s="135">
        <v>20</v>
      </c>
      <c r="O25" s="138">
        <v>6</v>
      </c>
      <c r="P25" s="139" t="s">
        <v>175</v>
      </c>
      <c r="Q25" s="137">
        <v>6</v>
      </c>
      <c r="S25" s="112"/>
      <c r="T25" s="104">
        <v>17</v>
      </c>
      <c r="U25" s="103">
        <v>141</v>
      </c>
      <c r="V25" s="103">
        <v>20</v>
      </c>
      <c r="W25" s="135">
        <v>20</v>
      </c>
      <c r="X25" s="138">
        <v>6</v>
      </c>
      <c r="Y25" s="139" t="s">
        <v>175</v>
      </c>
      <c r="Z25" s="137">
        <v>6</v>
      </c>
    </row>
    <row r="26" spans="1:26" ht="15">
      <c r="A26" s="112"/>
      <c r="B26" s="104">
        <v>28.5</v>
      </c>
      <c r="C26" s="103">
        <v>136</v>
      </c>
      <c r="D26" s="103">
        <v>17</v>
      </c>
      <c r="E26" s="135">
        <v>17</v>
      </c>
      <c r="F26" s="138">
        <v>7</v>
      </c>
      <c r="G26" s="139" t="s">
        <v>152</v>
      </c>
      <c r="H26" s="137">
        <v>7</v>
      </c>
      <c r="J26" s="112"/>
      <c r="K26" s="104">
        <v>10.5</v>
      </c>
      <c r="L26" s="103">
        <v>136</v>
      </c>
      <c r="M26" s="103">
        <v>21</v>
      </c>
      <c r="N26" s="135">
        <v>21</v>
      </c>
      <c r="O26" s="138">
        <v>7</v>
      </c>
      <c r="P26" s="139" t="s">
        <v>179</v>
      </c>
      <c r="Q26" s="137">
        <v>7</v>
      </c>
      <c r="S26" s="112"/>
      <c r="T26" s="104">
        <v>16.5</v>
      </c>
      <c r="U26" s="103">
        <v>139</v>
      </c>
      <c r="V26" s="103">
        <v>22</v>
      </c>
      <c r="W26" s="135">
        <v>22</v>
      </c>
      <c r="X26" s="138">
        <v>7</v>
      </c>
      <c r="Y26" s="139" t="s">
        <v>184</v>
      </c>
      <c r="Z26" s="137">
        <v>7</v>
      </c>
    </row>
    <row r="27" spans="1:26" ht="15">
      <c r="A27" s="103" t="s">
        <v>195</v>
      </c>
      <c r="B27" s="104">
        <v>38.5</v>
      </c>
      <c r="C27" s="103">
        <v>151</v>
      </c>
      <c r="D27" s="103">
        <v>38</v>
      </c>
      <c r="E27" s="135">
        <v>38</v>
      </c>
      <c r="F27" s="138">
        <v>1</v>
      </c>
      <c r="G27" s="139" t="s">
        <v>277</v>
      </c>
      <c r="H27" s="137">
        <v>1</v>
      </c>
      <c r="J27" s="103" t="s">
        <v>195</v>
      </c>
      <c r="K27" s="104">
        <v>16.5</v>
      </c>
      <c r="L27" s="103">
        <v>148</v>
      </c>
      <c r="M27" s="103">
        <v>42</v>
      </c>
      <c r="N27" s="135">
        <v>42</v>
      </c>
      <c r="O27" s="138">
        <v>1</v>
      </c>
      <c r="P27" s="139" t="s">
        <v>303</v>
      </c>
      <c r="Q27" s="137">
        <v>1</v>
      </c>
      <c r="S27" s="103" t="s">
        <v>195</v>
      </c>
      <c r="T27" s="104">
        <v>24.5</v>
      </c>
      <c r="U27" s="103">
        <v>148</v>
      </c>
      <c r="V27" s="103">
        <v>42</v>
      </c>
      <c r="W27" s="135">
        <v>42</v>
      </c>
      <c r="X27" s="138">
        <v>1</v>
      </c>
      <c r="Y27" s="139" t="s">
        <v>303</v>
      </c>
      <c r="Z27" s="137">
        <v>1</v>
      </c>
    </row>
    <row r="28" spans="1:26" ht="15">
      <c r="A28" s="112"/>
      <c r="B28" s="104">
        <v>37.5</v>
      </c>
      <c r="C28" s="103">
        <v>146</v>
      </c>
      <c r="D28" s="103">
        <v>28</v>
      </c>
      <c r="E28" s="135">
        <v>28</v>
      </c>
      <c r="F28" s="138">
        <v>2</v>
      </c>
      <c r="G28" s="139" t="s">
        <v>221</v>
      </c>
      <c r="H28" s="137">
        <v>2</v>
      </c>
      <c r="J28" s="112"/>
      <c r="K28" s="104">
        <v>15.5</v>
      </c>
      <c r="L28" s="103">
        <v>147</v>
      </c>
      <c r="M28" s="103">
        <v>36</v>
      </c>
      <c r="N28" s="135">
        <v>36</v>
      </c>
      <c r="O28" s="138">
        <v>2</v>
      </c>
      <c r="P28" s="139" t="s">
        <v>265</v>
      </c>
      <c r="Q28" s="137">
        <v>2</v>
      </c>
      <c r="S28" s="112"/>
      <c r="T28" s="104">
        <v>22.5</v>
      </c>
      <c r="U28" s="103">
        <v>147</v>
      </c>
      <c r="V28" s="103">
        <v>36</v>
      </c>
      <c r="W28" s="135">
        <v>36</v>
      </c>
      <c r="X28" s="138">
        <v>2</v>
      </c>
      <c r="Y28" s="139" t="s">
        <v>265</v>
      </c>
      <c r="Z28" s="137">
        <v>2</v>
      </c>
    </row>
    <row r="29" spans="1:26" ht="15">
      <c r="A29" s="112"/>
      <c r="B29" s="104">
        <v>36.75</v>
      </c>
      <c r="C29" s="103">
        <v>145</v>
      </c>
      <c r="D29" s="103">
        <v>27</v>
      </c>
      <c r="E29" s="135">
        <v>27</v>
      </c>
      <c r="F29" s="138">
        <v>3</v>
      </c>
      <c r="G29" s="139" t="s">
        <v>214</v>
      </c>
      <c r="H29" s="137">
        <v>3</v>
      </c>
      <c r="J29" s="112"/>
      <c r="K29" s="116"/>
      <c r="L29" s="103">
        <v>151</v>
      </c>
      <c r="M29" s="103">
        <v>38</v>
      </c>
      <c r="N29" s="135">
        <v>38</v>
      </c>
      <c r="O29" s="138">
        <v>2</v>
      </c>
      <c r="P29" s="139" t="s">
        <v>277</v>
      </c>
      <c r="Q29" s="137">
        <v>3</v>
      </c>
      <c r="S29" s="112"/>
      <c r="T29" s="116"/>
      <c r="U29" s="103">
        <v>144</v>
      </c>
      <c r="V29" s="103">
        <v>26</v>
      </c>
      <c r="W29" s="135">
        <v>26</v>
      </c>
      <c r="X29" s="138">
        <v>2</v>
      </c>
      <c r="Y29" s="139" t="s">
        <v>211</v>
      </c>
      <c r="Z29" s="137">
        <v>3</v>
      </c>
    </row>
    <row r="30" spans="1:26" ht="15">
      <c r="A30" s="112"/>
      <c r="B30" s="104">
        <v>35</v>
      </c>
      <c r="C30" s="103">
        <v>147</v>
      </c>
      <c r="D30" s="103">
        <v>33</v>
      </c>
      <c r="E30" s="135">
        <v>33</v>
      </c>
      <c r="F30" s="138">
        <v>4</v>
      </c>
      <c r="G30" s="139" t="s">
        <v>249</v>
      </c>
      <c r="H30" s="137">
        <v>4</v>
      </c>
      <c r="J30" s="112"/>
      <c r="K30" s="116"/>
      <c r="L30" s="103">
        <v>149</v>
      </c>
      <c r="M30" s="103">
        <v>41</v>
      </c>
      <c r="N30" s="135">
        <v>41</v>
      </c>
      <c r="O30" s="138">
        <v>2</v>
      </c>
      <c r="P30" s="139" t="s">
        <v>298</v>
      </c>
      <c r="Q30" s="137">
        <v>4</v>
      </c>
      <c r="S30" s="112"/>
      <c r="T30" s="116"/>
      <c r="U30" s="103">
        <v>151</v>
      </c>
      <c r="V30" s="103">
        <v>38</v>
      </c>
      <c r="W30" s="135">
        <v>38</v>
      </c>
      <c r="X30" s="138">
        <v>2</v>
      </c>
      <c r="Y30" s="139" t="s">
        <v>277</v>
      </c>
      <c r="Z30" s="137">
        <v>4</v>
      </c>
    </row>
    <row r="31" spans="1:26" ht="15">
      <c r="A31" s="112"/>
      <c r="B31" s="116"/>
      <c r="C31" s="103">
        <v>149</v>
      </c>
      <c r="D31" s="103">
        <v>41</v>
      </c>
      <c r="E31" s="135">
        <v>41</v>
      </c>
      <c r="F31" s="138">
        <v>4</v>
      </c>
      <c r="G31" s="139" t="s">
        <v>298</v>
      </c>
      <c r="H31" s="137">
        <v>5</v>
      </c>
      <c r="J31" s="112"/>
      <c r="K31" s="104">
        <v>15</v>
      </c>
      <c r="L31" s="103">
        <v>144</v>
      </c>
      <c r="M31" s="103">
        <v>26</v>
      </c>
      <c r="N31" s="135">
        <v>26</v>
      </c>
      <c r="O31" s="138">
        <v>5</v>
      </c>
      <c r="P31" s="139" t="s">
        <v>211</v>
      </c>
      <c r="Q31" s="137">
        <v>5</v>
      </c>
      <c r="S31" s="112"/>
      <c r="T31" s="104">
        <v>22</v>
      </c>
      <c r="U31" s="103">
        <v>142</v>
      </c>
      <c r="V31" s="103">
        <v>25</v>
      </c>
      <c r="W31" s="135">
        <v>25</v>
      </c>
      <c r="X31" s="138">
        <v>5</v>
      </c>
      <c r="Y31" s="139" t="s">
        <v>203</v>
      </c>
      <c r="Z31" s="137">
        <v>5</v>
      </c>
    </row>
    <row r="32" spans="1:26" ht="15">
      <c r="A32" s="112"/>
      <c r="B32" s="104">
        <v>34.25</v>
      </c>
      <c r="C32" s="103">
        <v>147</v>
      </c>
      <c r="D32" s="103">
        <v>36</v>
      </c>
      <c r="E32" s="135">
        <v>36</v>
      </c>
      <c r="F32" s="138">
        <v>6</v>
      </c>
      <c r="G32" s="139" t="s">
        <v>265</v>
      </c>
      <c r="H32" s="137">
        <v>6</v>
      </c>
      <c r="J32" s="112"/>
      <c r="K32" s="116"/>
      <c r="L32" s="103">
        <v>145</v>
      </c>
      <c r="M32" s="103">
        <v>27</v>
      </c>
      <c r="N32" s="135">
        <v>27</v>
      </c>
      <c r="O32" s="138">
        <v>5</v>
      </c>
      <c r="P32" s="139" t="s">
        <v>214</v>
      </c>
      <c r="Q32" s="137">
        <v>6</v>
      </c>
      <c r="S32" s="112"/>
      <c r="T32" s="116"/>
      <c r="U32" s="103">
        <v>144</v>
      </c>
      <c r="V32" s="103">
        <v>30</v>
      </c>
      <c r="W32" s="135">
        <v>30</v>
      </c>
      <c r="X32" s="138">
        <v>5</v>
      </c>
      <c r="Y32" s="139" t="s">
        <v>232</v>
      </c>
      <c r="Z32" s="137">
        <v>6</v>
      </c>
    </row>
    <row r="33" spans="1:26" ht="15">
      <c r="A33" s="112"/>
      <c r="B33" s="104">
        <v>33.75</v>
      </c>
      <c r="C33" s="103">
        <v>144</v>
      </c>
      <c r="D33" s="103">
        <v>26</v>
      </c>
      <c r="E33" s="135">
        <v>26</v>
      </c>
      <c r="F33" s="138">
        <v>7</v>
      </c>
      <c r="G33" s="139" t="s">
        <v>211</v>
      </c>
      <c r="H33" s="137">
        <v>7</v>
      </c>
      <c r="J33" s="112"/>
      <c r="K33" s="104">
        <v>14.5</v>
      </c>
      <c r="L33" s="103">
        <v>146</v>
      </c>
      <c r="M33" s="103">
        <v>28</v>
      </c>
      <c r="N33" s="135">
        <v>28</v>
      </c>
      <c r="O33" s="138">
        <v>7</v>
      </c>
      <c r="P33" s="139" t="s">
        <v>221</v>
      </c>
      <c r="Q33" s="137">
        <v>7</v>
      </c>
      <c r="S33" s="112"/>
      <c r="T33" s="104">
        <v>21.5</v>
      </c>
      <c r="U33" s="103">
        <v>143</v>
      </c>
      <c r="V33" s="103">
        <v>31</v>
      </c>
      <c r="W33" s="135">
        <v>31</v>
      </c>
      <c r="X33" s="138">
        <v>7</v>
      </c>
      <c r="Y33" s="139" t="s">
        <v>239</v>
      </c>
      <c r="Z33" s="137">
        <v>7</v>
      </c>
    </row>
    <row r="34" spans="1:26" ht="15">
      <c r="A34" s="112"/>
      <c r="B34" s="104">
        <v>33.5</v>
      </c>
      <c r="C34" s="103">
        <v>143</v>
      </c>
      <c r="D34" s="103">
        <v>31</v>
      </c>
      <c r="E34" s="135">
        <v>31</v>
      </c>
      <c r="F34" s="138">
        <v>8</v>
      </c>
      <c r="G34" s="139" t="s">
        <v>239</v>
      </c>
      <c r="H34" s="137">
        <v>8</v>
      </c>
      <c r="J34" s="112"/>
      <c r="K34" s="116"/>
      <c r="L34" s="103">
        <v>144</v>
      </c>
      <c r="M34" s="103">
        <v>29</v>
      </c>
      <c r="N34" s="135">
        <v>29</v>
      </c>
      <c r="O34" s="138">
        <v>7</v>
      </c>
      <c r="P34" s="139" t="s">
        <v>224</v>
      </c>
      <c r="Q34" s="137">
        <v>8</v>
      </c>
      <c r="S34" s="112"/>
      <c r="T34" s="104">
        <v>20.5</v>
      </c>
      <c r="U34" s="103">
        <v>149</v>
      </c>
      <c r="V34" s="103">
        <v>41</v>
      </c>
      <c r="W34" s="135">
        <v>41</v>
      </c>
      <c r="X34" s="138">
        <v>8</v>
      </c>
      <c r="Y34" s="139" t="s">
        <v>298</v>
      </c>
      <c r="Z34" s="137">
        <v>8</v>
      </c>
    </row>
    <row r="35" spans="1:26" ht="15">
      <c r="A35" s="112"/>
      <c r="B35" s="116"/>
      <c r="C35" s="103">
        <v>144</v>
      </c>
      <c r="D35" s="103">
        <v>30</v>
      </c>
      <c r="E35" s="135">
        <v>30</v>
      </c>
      <c r="F35" s="138">
        <v>8</v>
      </c>
      <c r="G35" s="139" t="s">
        <v>232</v>
      </c>
      <c r="H35" s="137">
        <v>9</v>
      </c>
      <c r="J35" s="112"/>
      <c r="K35" s="116"/>
      <c r="L35" s="112"/>
      <c r="M35" s="140">
        <v>30</v>
      </c>
      <c r="N35" s="141">
        <v>30</v>
      </c>
      <c r="O35" s="138">
        <v>7</v>
      </c>
      <c r="P35" s="139" t="s">
        <v>232</v>
      </c>
      <c r="Q35" s="137">
        <v>9</v>
      </c>
      <c r="S35" s="112"/>
      <c r="T35" s="104">
        <v>20</v>
      </c>
      <c r="U35" s="103">
        <v>147</v>
      </c>
      <c r="V35" s="103">
        <v>33</v>
      </c>
      <c r="W35" s="135">
        <v>33</v>
      </c>
      <c r="X35" s="138">
        <v>9</v>
      </c>
      <c r="Y35" s="139" t="s">
        <v>249</v>
      </c>
      <c r="Z35" s="137">
        <v>9</v>
      </c>
    </row>
    <row r="36" spans="1:26" ht="15">
      <c r="A36" s="112"/>
      <c r="B36" s="104">
        <v>32.5</v>
      </c>
      <c r="C36" s="103">
        <v>145</v>
      </c>
      <c r="D36" s="103">
        <v>35</v>
      </c>
      <c r="E36" s="135">
        <v>35</v>
      </c>
      <c r="F36" s="138">
        <v>10</v>
      </c>
      <c r="G36" s="139" t="s">
        <v>261</v>
      </c>
      <c r="H36" s="137">
        <v>10</v>
      </c>
      <c r="J36" s="112"/>
      <c r="K36" s="116"/>
      <c r="L36" s="103">
        <v>145</v>
      </c>
      <c r="M36" s="103">
        <v>35</v>
      </c>
      <c r="N36" s="135">
        <v>35</v>
      </c>
      <c r="O36" s="138">
        <v>7</v>
      </c>
      <c r="P36" s="139" t="s">
        <v>261</v>
      </c>
      <c r="Q36" s="137">
        <v>10</v>
      </c>
      <c r="S36" s="112"/>
      <c r="T36" s="104">
        <v>19</v>
      </c>
      <c r="U36" s="103">
        <v>146</v>
      </c>
      <c r="V36" s="103">
        <v>28</v>
      </c>
      <c r="W36" s="135">
        <v>28</v>
      </c>
      <c r="X36" s="138">
        <v>10</v>
      </c>
      <c r="Y36" s="139" t="s">
        <v>221</v>
      </c>
      <c r="Z36" s="137">
        <v>10</v>
      </c>
    </row>
    <row r="37" spans="1:26" ht="15">
      <c r="A37" s="112"/>
      <c r="B37" s="116"/>
      <c r="C37" s="112"/>
      <c r="D37" s="140">
        <v>40</v>
      </c>
      <c r="E37" s="141">
        <v>40</v>
      </c>
      <c r="F37" s="138">
        <v>10</v>
      </c>
      <c r="G37" s="139" t="s">
        <v>290</v>
      </c>
      <c r="H37" s="137">
        <v>11</v>
      </c>
      <c r="J37" s="112"/>
      <c r="K37" s="104">
        <v>13.5</v>
      </c>
      <c r="L37" s="103">
        <v>146</v>
      </c>
      <c r="M37" s="103">
        <v>39</v>
      </c>
      <c r="N37" s="135">
        <v>39</v>
      </c>
      <c r="O37" s="138">
        <v>11</v>
      </c>
      <c r="P37" s="139" t="s">
        <v>284</v>
      </c>
      <c r="Q37" s="137">
        <v>11</v>
      </c>
      <c r="S37" s="112"/>
      <c r="T37" s="116"/>
      <c r="U37" s="103">
        <v>144</v>
      </c>
      <c r="V37" s="103">
        <v>29</v>
      </c>
      <c r="W37" s="135">
        <v>29</v>
      </c>
      <c r="X37" s="138">
        <v>10</v>
      </c>
      <c r="Y37" s="139" t="s">
        <v>224</v>
      </c>
      <c r="Z37" s="137">
        <v>11</v>
      </c>
    </row>
    <row r="38" spans="1:26" ht="15">
      <c r="A38" s="112"/>
      <c r="B38" s="116"/>
      <c r="C38" s="103">
        <v>141</v>
      </c>
      <c r="D38" s="103">
        <v>34</v>
      </c>
      <c r="E38" s="135">
        <v>34</v>
      </c>
      <c r="F38" s="138">
        <v>10</v>
      </c>
      <c r="G38" s="139" t="s">
        <v>253</v>
      </c>
      <c r="H38" s="137">
        <v>12</v>
      </c>
      <c r="J38" s="112"/>
      <c r="K38" s="116"/>
      <c r="L38" s="103">
        <v>147</v>
      </c>
      <c r="M38" s="103">
        <v>33</v>
      </c>
      <c r="N38" s="135">
        <v>33</v>
      </c>
      <c r="O38" s="138">
        <v>11</v>
      </c>
      <c r="P38" s="139" t="s">
        <v>249</v>
      </c>
      <c r="Q38" s="137">
        <v>12</v>
      </c>
      <c r="S38" s="112"/>
      <c r="T38" s="104">
        <v>18.5</v>
      </c>
      <c r="U38" s="103">
        <v>148</v>
      </c>
      <c r="V38" s="103">
        <v>43</v>
      </c>
      <c r="W38" s="135">
        <v>43</v>
      </c>
      <c r="X38" s="138">
        <v>12</v>
      </c>
      <c r="Y38" s="139" t="s">
        <v>310</v>
      </c>
      <c r="Z38" s="137">
        <v>12</v>
      </c>
    </row>
    <row r="39" spans="1:26" ht="15">
      <c r="A39" s="112"/>
      <c r="B39" s="104">
        <v>32.25</v>
      </c>
      <c r="C39" s="103">
        <v>146</v>
      </c>
      <c r="D39" s="103">
        <v>39</v>
      </c>
      <c r="E39" s="135">
        <v>39</v>
      </c>
      <c r="F39" s="138">
        <v>13</v>
      </c>
      <c r="G39" s="139" t="s">
        <v>284</v>
      </c>
      <c r="H39" s="137">
        <v>13</v>
      </c>
      <c r="J39" s="112"/>
      <c r="K39" s="104">
        <v>13</v>
      </c>
      <c r="L39" s="103">
        <v>142</v>
      </c>
      <c r="M39" s="103">
        <v>25</v>
      </c>
      <c r="N39" s="135">
        <v>25</v>
      </c>
      <c r="O39" s="138">
        <v>13</v>
      </c>
      <c r="P39" s="139" t="s">
        <v>203</v>
      </c>
      <c r="Q39" s="137">
        <v>13</v>
      </c>
      <c r="S39" s="112"/>
      <c r="T39" s="116"/>
      <c r="U39" s="103">
        <v>145</v>
      </c>
      <c r="V39" s="103">
        <v>35</v>
      </c>
      <c r="W39" s="135">
        <v>35</v>
      </c>
      <c r="X39" s="138">
        <v>12</v>
      </c>
      <c r="Y39" s="139" t="s">
        <v>261</v>
      </c>
      <c r="Z39" s="137">
        <v>13</v>
      </c>
    </row>
    <row r="40" spans="1:26" ht="15">
      <c r="A40" s="112"/>
      <c r="B40" s="116"/>
      <c r="C40" s="103">
        <v>148</v>
      </c>
      <c r="D40" s="103">
        <v>42</v>
      </c>
      <c r="E40" s="135">
        <v>42</v>
      </c>
      <c r="F40" s="138">
        <v>13</v>
      </c>
      <c r="G40" s="139" t="s">
        <v>303</v>
      </c>
      <c r="H40" s="137">
        <v>14</v>
      </c>
      <c r="J40" s="112"/>
      <c r="K40" s="116"/>
      <c r="L40" s="103">
        <v>145</v>
      </c>
      <c r="M40" s="103">
        <v>40</v>
      </c>
      <c r="N40" s="135">
        <v>40</v>
      </c>
      <c r="O40" s="138">
        <v>13</v>
      </c>
      <c r="P40" s="139" t="s">
        <v>290</v>
      </c>
      <c r="Q40" s="137">
        <v>14</v>
      </c>
      <c r="S40" s="112"/>
      <c r="T40" s="116"/>
      <c r="U40" s="103">
        <v>141</v>
      </c>
      <c r="V40" s="103">
        <v>34</v>
      </c>
      <c r="W40" s="135">
        <v>34</v>
      </c>
      <c r="X40" s="138">
        <v>12</v>
      </c>
      <c r="Y40" s="139" t="s">
        <v>253</v>
      </c>
      <c r="Z40" s="137">
        <v>14</v>
      </c>
    </row>
    <row r="41" spans="1:26" ht="15">
      <c r="A41" s="112"/>
      <c r="B41" s="116"/>
      <c r="C41" s="103">
        <v>142</v>
      </c>
      <c r="D41" s="103">
        <v>25</v>
      </c>
      <c r="E41" s="135">
        <v>25</v>
      </c>
      <c r="F41" s="138">
        <v>13</v>
      </c>
      <c r="G41" s="139" t="s">
        <v>203</v>
      </c>
      <c r="H41" s="137">
        <v>15</v>
      </c>
      <c r="J41" s="112"/>
      <c r="K41" s="104">
        <v>12.5</v>
      </c>
      <c r="L41" s="103">
        <v>143</v>
      </c>
      <c r="M41" s="103">
        <v>31</v>
      </c>
      <c r="N41" s="135">
        <v>31</v>
      </c>
      <c r="O41" s="138">
        <v>15</v>
      </c>
      <c r="P41" s="139" t="s">
        <v>239</v>
      </c>
      <c r="Q41" s="137">
        <v>15</v>
      </c>
      <c r="S41" s="112"/>
      <c r="T41" s="104">
        <v>18</v>
      </c>
      <c r="U41" s="103">
        <v>146</v>
      </c>
      <c r="V41" s="103">
        <v>39</v>
      </c>
      <c r="W41" s="135">
        <v>39</v>
      </c>
      <c r="X41" s="138">
        <v>15</v>
      </c>
      <c r="Y41" s="139" t="s">
        <v>284</v>
      </c>
      <c r="Z41" s="137">
        <v>15</v>
      </c>
    </row>
    <row r="42" spans="1:26" ht="15">
      <c r="A42" s="112"/>
      <c r="B42" s="104">
        <v>31</v>
      </c>
      <c r="C42" s="103">
        <v>144</v>
      </c>
      <c r="D42" s="103">
        <v>29</v>
      </c>
      <c r="E42" s="135">
        <v>29</v>
      </c>
      <c r="F42" s="138">
        <v>16</v>
      </c>
      <c r="G42" s="139" t="s">
        <v>224</v>
      </c>
      <c r="H42" s="137">
        <v>16</v>
      </c>
      <c r="J42" s="112"/>
      <c r="K42" s="104">
        <v>11</v>
      </c>
      <c r="L42" s="103">
        <v>148</v>
      </c>
      <c r="M42" s="103">
        <v>43</v>
      </c>
      <c r="N42" s="135">
        <v>43</v>
      </c>
      <c r="O42" s="138">
        <v>16</v>
      </c>
      <c r="P42" s="139" t="s">
        <v>310</v>
      </c>
      <c r="Q42" s="137">
        <v>16</v>
      </c>
      <c r="S42" s="112"/>
      <c r="T42" s="116"/>
      <c r="U42" s="103">
        <v>145</v>
      </c>
      <c r="V42" s="103">
        <v>27</v>
      </c>
      <c r="W42" s="135">
        <v>27</v>
      </c>
      <c r="X42" s="138">
        <v>15</v>
      </c>
      <c r="Y42" s="139" t="s">
        <v>214</v>
      </c>
      <c r="Z42" s="137">
        <v>16</v>
      </c>
    </row>
    <row r="43" spans="1:26" ht="15">
      <c r="A43" s="112"/>
      <c r="B43" s="104">
        <v>28.75</v>
      </c>
      <c r="C43" s="103">
        <v>142</v>
      </c>
      <c r="D43" s="103">
        <v>32</v>
      </c>
      <c r="E43" s="135">
        <v>32</v>
      </c>
      <c r="F43" s="138">
        <v>17</v>
      </c>
      <c r="G43" s="139" t="s">
        <v>243</v>
      </c>
      <c r="H43" s="137">
        <v>17</v>
      </c>
      <c r="J43" s="112"/>
      <c r="K43" s="104">
        <v>10.5</v>
      </c>
      <c r="L43" s="103">
        <v>142</v>
      </c>
      <c r="M43" s="103">
        <v>32</v>
      </c>
      <c r="N43" s="135">
        <v>32</v>
      </c>
      <c r="O43" s="138">
        <v>17</v>
      </c>
      <c r="P43" s="139" t="s">
        <v>243</v>
      </c>
      <c r="Q43" s="137">
        <v>17</v>
      </c>
      <c r="S43" s="112"/>
      <c r="T43" s="116"/>
      <c r="U43" s="112"/>
      <c r="V43" s="140">
        <v>40</v>
      </c>
      <c r="W43" s="141">
        <v>40</v>
      </c>
      <c r="X43" s="138">
        <v>15</v>
      </c>
      <c r="Y43" s="139" t="s">
        <v>290</v>
      </c>
      <c r="Z43" s="137">
        <v>17</v>
      </c>
    </row>
    <row r="44" spans="1:26" ht="15">
      <c r="A44" s="112"/>
      <c r="B44" s="104">
        <v>28.5</v>
      </c>
      <c r="C44" s="103">
        <v>148</v>
      </c>
      <c r="D44" s="103">
        <v>43</v>
      </c>
      <c r="E44" s="135">
        <v>43</v>
      </c>
      <c r="F44" s="138">
        <v>18</v>
      </c>
      <c r="G44" s="139" t="s">
        <v>310</v>
      </c>
      <c r="H44" s="137">
        <v>18</v>
      </c>
      <c r="J44" s="112"/>
      <c r="K44" s="104">
        <v>10</v>
      </c>
      <c r="L44" s="103">
        <v>141</v>
      </c>
      <c r="M44" s="103">
        <v>34</v>
      </c>
      <c r="N44" s="135">
        <v>34</v>
      </c>
      <c r="O44" s="138">
        <v>18</v>
      </c>
      <c r="P44" s="139" t="s">
        <v>253</v>
      </c>
      <c r="Q44" s="137">
        <v>18</v>
      </c>
      <c r="S44" s="112"/>
      <c r="T44" s="104">
        <v>17</v>
      </c>
      <c r="U44" s="103">
        <v>142</v>
      </c>
      <c r="V44" s="103">
        <v>32</v>
      </c>
      <c r="W44" s="135">
        <v>32</v>
      </c>
      <c r="X44" s="138">
        <v>18</v>
      </c>
      <c r="Y44" s="139" t="s">
        <v>243</v>
      </c>
      <c r="Z44" s="137">
        <v>18</v>
      </c>
    </row>
    <row r="45" spans="1:26" ht="15">
      <c r="A45" s="112"/>
      <c r="B45" s="104">
        <v>0</v>
      </c>
      <c r="C45" s="103">
        <v>146</v>
      </c>
      <c r="D45" s="103">
        <v>37</v>
      </c>
      <c r="E45" s="135">
        <v>37</v>
      </c>
      <c r="F45" s="138">
        <v>19</v>
      </c>
      <c r="G45" s="139" t="s">
        <v>271</v>
      </c>
      <c r="H45" s="137">
        <v>19</v>
      </c>
      <c r="J45" s="112"/>
      <c r="K45" s="104">
        <v>0</v>
      </c>
      <c r="L45" s="103">
        <v>146</v>
      </c>
      <c r="M45" s="103">
        <v>37</v>
      </c>
      <c r="N45" s="135">
        <v>37</v>
      </c>
      <c r="O45" s="138">
        <v>19</v>
      </c>
      <c r="P45" s="139" t="s">
        <v>271</v>
      </c>
      <c r="Q45" s="137">
        <v>19</v>
      </c>
      <c r="S45" s="112"/>
      <c r="T45" s="104">
        <v>0</v>
      </c>
      <c r="U45" s="103">
        <v>146</v>
      </c>
      <c r="V45" s="103">
        <v>37</v>
      </c>
      <c r="W45" s="135">
        <v>37</v>
      </c>
      <c r="X45" s="138">
        <v>19</v>
      </c>
      <c r="Y45" s="139" t="s">
        <v>271</v>
      </c>
      <c r="Z45" s="137">
        <v>19</v>
      </c>
    </row>
    <row r="46" spans="1:26" ht="15">
      <c r="A46" s="112"/>
      <c r="B46" s="116"/>
      <c r="C46" s="103">
        <v>148</v>
      </c>
      <c r="D46" s="103">
        <v>44</v>
      </c>
      <c r="E46" s="135">
        <v>44</v>
      </c>
      <c r="F46" s="138">
        <v>19</v>
      </c>
      <c r="G46" s="139" t="s">
        <v>316</v>
      </c>
      <c r="H46" s="137">
        <v>20</v>
      </c>
      <c r="J46" s="112"/>
      <c r="K46" s="116"/>
      <c r="L46" s="103">
        <v>148</v>
      </c>
      <c r="M46" s="103">
        <v>44</v>
      </c>
      <c r="N46" s="135">
        <v>44</v>
      </c>
      <c r="O46" s="138">
        <v>19</v>
      </c>
      <c r="P46" s="139" t="s">
        <v>316</v>
      </c>
      <c r="Q46" s="137">
        <v>20</v>
      </c>
      <c r="S46" s="112"/>
      <c r="T46" s="116"/>
      <c r="U46" s="103">
        <v>148</v>
      </c>
      <c r="V46" s="103">
        <v>44</v>
      </c>
      <c r="W46" s="135">
        <v>44</v>
      </c>
      <c r="X46" s="138">
        <v>19</v>
      </c>
      <c r="Y46" s="139" t="s">
        <v>316</v>
      </c>
      <c r="Z46" s="137">
        <v>20</v>
      </c>
    </row>
    <row r="47" spans="1:26" ht="15">
      <c r="A47" s="118"/>
      <c r="B47" s="119"/>
      <c r="C47" s="120">
        <v>0</v>
      </c>
      <c r="D47" s="120">
        <v>24</v>
      </c>
      <c r="E47" s="142">
        <v>24</v>
      </c>
      <c r="F47" s="138">
        <v>19</v>
      </c>
      <c r="G47" s="139" t="s">
        <v>194</v>
      </c>
      <c r="H47" s="137">
        <v>21</v>
      </c>
      <c r="J47" s="118"/>
      <c r="K47" s="119"/>
      <c r="L47" s="120">
        <v>0</v>
      </c>
      <c r="M47" s="120">
        <v>24</v>
      </c>
      <c r="N47" s="142">
        <v>24</v>
      </c>
      <c r="O47" s="138">
        <v>19</v>
      </c>
      <c r="P47" s="139" t="s">
        <v>194</v>
      </c>
      <c r="Q47" s="137">
        <v>21</v>
      </c>
      <c r="S47" s="118"/>
      <c r="T47" s="119"/>
      <c r="U47" s="120">
        <v>0</v>
      </c>
      <c r="V47" s="120">
        <v>24</v>
      </c>
      <c r="W47" s="142">
        <v>24</v>
      </c>
      <c r="X47" s="138">
        <v>19</v>
      </c>
      <c r="Y47" s="139" t="s">
        <v>194</v>
      </c>
      <c r="Z47" s="137">
        <v>21</v>
      </c>
    </row>
  </sheetData>
  <sheetProtection password="CCEF" sheet="1" objects="1" selectLockedCells="1" selectUnlockedCells="1"/>
  <printOptions horizontalCentered="1"/>
  <pageMargins left="0.7874015748031497" right="0.7874015748031497" top="0.4724409448818898" bottom="0.5511811023622047" header="0.4724409448818898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D2" sqref="D2"/>
    </sheetView>
  </sheetViews>
  <sheetFormatPr defaultColWidth="10.00390625" defaultRowHeight="15"/>
  <cols>
    <col min="1" max="1" width="7.125" style="144" customWidth="1"/>
    <col min="2" max="2" width="39.00390625" style="144" customWidth="1"/>
    <col min="3" max="4" width="6.625" style="144" customWidth="1"/>
    <col min="5" max="5" width="39.00390625" style="144" customWidth="1"/>
    <col min="6" max="6" width="8.25390625" style="144" customWidth="1"/>
    <col min="7" max="7" width="6.625" style="144" customWidth="1"/>
    <col min="8" max="8" width="6.75390625" style="144" customWidth="1"/>
    <col min="9" max="16384" width="10.00390625" style="144" customWidth="1"/>
  </cols>
  <sheetData>
    <row r="1" spans="1:8" ht="19.5">
      <c r="A1" s="240" t="s">
        <v>334</v>
      </c>
      <c r="B1" s="240"/>
      <c r="C1" s="238" t="s">
        <v>335</v>
      </c>
      <c r="D1" s="238"/>
      <c r="E1" s="143" t="str">
        <f>+Notes!B1&amp;" "&amp;Notes!C1&amp;" "&amp;Notes!Q1</f>
        <v>Local 2009 LE PIN AU HARAS</v>
      </c>
      <c r="F1" s="235">
        <f>+Notes!AA1</f>
        <v>39949</v>
      </c>
      <c r="G1" s="235"/>
      <c r="H1" s="235"/>
    </row>
    <row r="2" spans="1:10" s="145" customFormat="1" ht="30" customHeight="1">
      <c r="A2" s="145" t="s">
        <v>336</v>
      </c>
      <c r="B2" s="146" t="str">
        <f>VLOOKUP(N,Liste_3_ans,2)</f>
        <v>SOINIE DE MONTIEGE</v>
      </c>
      <c r="C2" s="147" t="s">
        <v>10</v>
      </c>
      <c r="D2" s="148">
        <v>38</v>
      </c>
      <c r="E2" s="149" t="str">
        <f>+"Sexe: "&amp;VLOOKUP(N,Liste_3_ans,33)&amp;"        Race: "&amp;VLOOKUP(N,Liste_3_ans,4)&amp;"        Taille: "&amp;VLOOKUP(N,Liste_3_ans,5)</f>
        <v>Sexe: F        Race: PFS        Taille: 151</v>
      </c>
      <c r="F2" s="235"/>
      <c r="G2" s="235"/>
      <c r="H2" s="235"/>
      <c r="I2" s="147"/>
      <c r="J2" s="147"/>
    </row>
    <row r="3" spans="5:13" ht="27">
      <c r="E3" s="150" t="s">
        <v>337</v>
      </c>
      <c r="F3" s="151">
        <f>+G8</f>
        <v>20</v>
      </c>
      <c r="G3" s="152"/>
      <c r="H3" s="153"/>
      <c r="I3" s="153"/>
      <c r="J3" s="153"/>
      <c r="K3" s="153"/>
      <c r="L3" s="153"/>
      <c r="M3" s="153"/>
    </row>
    <row r="4" spans="5:13" ht="16.5">
      <c r="E4" s="154" t="s">
        <v>30</v>
      </c>
      <c r="F4" s="155">
        <f>VLOOKUP(N,Liste_3_ans,22)</f>
        <v>3.5</v>
      </c>
      <c r="G4" s="156">
        <v>5</v>
      </c>
      <c r="H4" s="153"/>
      <c r="I4" s="153"/>
      <c r="J4" s="153"/>
      <c r="K4" s="153"/>
      <c r="L4" s="153"/>
      <c r="M4" s="153"/>
    </row>
    <row r="5" spans="5:13" ht="16.5">
      <c r="E5" s="157" t="s">
        <v>31</v>
      </c>
      <c r="F5" s="155">
        <f>VLOOKUP(N,Liste_3_ans,23)</f>
        <v>4</v>
      </c>
      <c r="G5" s="156">
        <v>5</v>
      </c>
      <c r="H5" s="153"/>
      <c r="I5" s="153"/>
      <c r="J5" s="153"/>
      <c r="K5" s="153"/>
      <c r="L5" s="153"/>
      <c r="M5" s="153"/>
    </row>
    <row r="6" spans="5:13" ht="16.5">
      <c r="E6" s="157" t="s">
        <v>32</v>
      </c>
      <c r="F6" s="155">
        <f>VLOOKUP(N,Liste_3_ans,24)</f>
        <v>4</v>
      </c>
      <c r="G6" s="156">
        <v>5</v>
      </c>
      <c r="H6" s="153"/>
      <c r="I6" s="153"/>
      <c r="J6" s="153"/>
      <c r="K6" s="153"/>
      <c r="L6" s="153"/>
      <c r="M6" s="153"/>
    </row>
    <row r="7" spans="5:13" ht="16.5">
      <c r="E7" s="157" t="s">
        <v>33</v>
      </c>
      <c r="F7" s="155">
        <f>VLOOKUP(N,Liste_3_ans,25)</f>
        <v>4</v>
      </c>
      <c r="G7" s="156">
        <v>5</v>
      </c>
      <c r="H7" s="153"/>
      <c r="I7" s="153"/>
      <c r="J7" s="153"/>
      <c r="K7" s="153"/>
      <c r="L7" s="153"/>
      <c r="M7" s="153"/>
    </row>
    <row r="8" spans="3:9" ht="19.5">
      <c r="C8" s="153"/>
      <c r="D8" s="153"/>
      <c r="E8" s="158" t="s">
        <v>338</v>
      </c>
      <c r="F8" s="159">
        <f>SUM(F4:F7)</f>
        <v>15.5</v>
      </c>
      <c r="G8" s="160">
        <f>SUM(G4:G7)</f>
        <v>20</v>
      </c>
      <c r="H8" s="153"/>
      <c r="I8" s="153"/>
    </row>
    <row r="9" spans="3:9" ht="18" customHeight="1">
      <c r="C9" s="153"/>
      <c r="D9" s="153"/>
      <c r="G9" s="153"/>
      <c r="H9" s="161"/>
      <c r="I9" s="153"/>
    </row>
    <row r="10" spans="3:9" ht="15">
      <c r="C10" s="153"/>
      <c r="D10" s="153"/>
      <c r="G10" s="153"/>
      <c r="I10" s="153"/>
    </row>
    <row r="11" spans="3:9" ht="15">
      <c r="C11" s="153"/>
      <c r="D11" s="153"/>
      <c r="G11" s="153"/>
      <c r="I11" s="153"/>
    </row>
    <row r="12" spans="2:9" ht="27">
      <c r="B12" s="162" t="s">
        <v>349</v>
      </c>
      <c r="C12" s="151">
        <f>+D24</f>
        <v>50</v>
      </c>
      <c r="D12" s="153"/>
      <c r="E12" s="150" t="s">
        <v>339</v>
      </c>
      <c r="F12" s="151">
        <f>+G16</f>
        <v>30</v>
      </c>
      <c r="G12" s="153"/>
      <c r="I12" s="153"/>
    </row>
    <row r="13" spans="1:9" ht="16.5">
      <c r="A13" s="236" t="s">
        <v>20</v>
      </c>
      <c r="B13" s="236"/>
      <c r="C13" s="155">
        <f>VLOOKUP(N,Liste_3_ans,11)</f>
        <v>7.5</v>
      </c>
      <c r="D13" s="156">
        <v>10</v>
      </c>
      <c r="E13" s="163" t="s">
        <v>35</v>
      </c>
      <c r="F13" s="155">
        <f>VLOOKUP(N,Liste_3_ans,27)</f>
        <v>7</v>
      </c>
      <c r="G13" s="156">
        <v>10</v>
      </c>
      <c r="H13" s="153"/>
      <c r="I13" s="153"/>
    </row>
    <row r="14" spans="1:9" ht="16.5">
      <c r="A14" s="236" t="s">
        <v>21</v>
      </c>
      <c r="B14" s="236"/>
      <c r="C14" s="155">
        <f>VLOOKUP(N,Liste_3_ans,12)</f>
        <v>7.5</v>
      </c>
      <c r="D14" s="156">
        <v>10</v>
      </c>
      <c r="E14" s="157" t="s">
        <v>36</v>
      </c>
      <c r="F14" s="155">
        <f>VLOOKUP(N,Liste_3_ans,28)</f>
        <v>8</v>
      </c>
      <c r="G14" s="156">
        <v>10</v>
      </c>
      <c r="H14" s="153"/>
      <c r="I14" s="153"/>
    </row>
    <row r="15" spans="1:9" ht="16.5">
      <c r="A15" s="236" t="s">
        <v>22</v>
      </c>
      <c r="B15" s="236"/>
      <c r="C15" s="155">
        <f>VLOOKUP(N,Liste_3_ans,13)</f>
        <v>8</v>
      </c>
      <c r="D15" s="156">
        <v>10</v>
      </c>
      <c r="E15" s="157" t="s">
        <v>37</v>
      </c>
      <c r="F15" s="155">
        <f>VLOOKUP(N,Liste_3_ans,29)</f>
        <v>7.5</v>
      </c>
      <c r="G15" s="156">
        <v>10</v>
      </c>
      <c r="H15" s="153"/>
      <c r="I15" s="153"/>
    </row>
    <row r="16" spans="1:9" ht="19.5">
      <c r="A16" s="236" t="s">
        <v>23</v>
      </c>
      <c r="B16" s="236"/>
      <c r="C16" s="155">
        <f>VLOOKUP(N,Liste_3_ans,14)</f>
        <v>8</v>
      </c>
      <c r="D16" s="156">
        <v>10</v>
      </c>
      <c r="E16" s="164" t="s">
        <v>340</v>
      </c>
      <c r="F16" s="165">
        <f>SUM(F13:F15)</f>
        <v>22.5</v>
      </c>
      <c r="G16" s="160">
        <f>SUM(G13:G15)</f>
        <v>30</v>
      </c>
      <c r="H16" s="153"/>
      <c r="I16" s="153"/>
    </row>
    <row r="17" spans="1:9" ht="19.5">
      <c r="A17" s="236" t="s">
        <v>24</v>
      </c>
      <c r="B17" s="236"/>
      <c r="C17" s="155">
        <f>VLOOKUP(N,Liste_3_ans,15)</f>
        <v>8</v>
      </c>
      <c r="D17" s="156">
        <v>10</v>
      </c>
      <c r="E17" s="166"/>
      <c r="F17" s="166"/>
      <c r="G17" s="153"/>
      <c r="H17" s="153"/>
      <c r="I17" s="153"/>
    </row>
    <row r="18" spans="1:9" ht="19.5">
      <c r="A18" s="236" t="s">
        <v>25</v>
      </c>
      <c r="B18" s="236"/>
      <c r="C18" s="155">
        <f>VLOOKUP(N,Liste_3_ans,16)</f>
        <v>7</v>
      </c>
      <c r="D18" s="156">
        <v>10</v>
      </c>
      <c r="E18" s="166"/>
      <c r="F18" s="166"/>
      <c r="G18" s="153"/>
      <c r="H18" s="153"/>
      <c r="I18" s="153"/>
    </row>
    <row r="19" spans="1:9" ht="19.5">
      <c r="A19" s="236" t="s">
        <v>26</v>
      </c>
      <c r="B19" s="236"/>
      <c r="C19" s="155">
        <f>VLOOKUP(N,Liste_3_ans,17)</f>
        <v>7</v>
      </c>
      <c r="D19" s="156">
        <v>10</v>
      </c>
      <c r="E19" s="167" t="s">
        <v>341</v>
      </c>
      <c r="F19" s="168"/>
      <c r="G19" s="168"/>
      <c r="H19" s="153"/>
      <c r="I19" s="153"/>
    </row>
    <row r="20" spans="1:9" ht="19.5">
      <c r="A20" s="236" t="s">
        <v>27</v>
      </c>
      <c r="B20" s="236"/>
      <c r="C20" s="155">
        <f>VLOOKUP(N,Liste_3_ans,18)</f>
        <v>8</v>
      </c>
      <c r="D20" s="156">
        <v>10</v>
      </c>
      <c r="E20" s="169" t="s">
        <v>342</v>
      </c>
      <c r="F20" s="170" t="s">
        <v>343</v>
      </c>
      <c r="G20" s="171">
        <f>VLOOKUP(N,Liste_3_ans,31)</f>
        <v>0</v>
      </c>
      <c r="H20" s="153"/>
      <c r="I20" s="153"/>
    </row>
    <row r="21" spans="1:9" ht="18">
      <c r="A21" s="236" t="s">
        <v>344</v>
      </c>
      <c r="B21" s="236"/>
      <c r="C21" s="155">
        <f>VLOOKUP(N,Liste_3_ans,19)</f>
        <v>16</v>
      </c>
      <c r="D21" s="172">
        <v>20</v>
      </c>
      <c r="H21" s="153"/>
      <c r="I21" s="153"/>
    </row>
    <row r="22" spans="1:9" ht="22.5">
      <c r="A22" s="239" t="s">
        <v>345</v>
      </c>
      <c r="B22" s="239"/>
      <c r="C22" s="173" t="s">
        <v>346</v>
      </c>
      <c r="D22" s="174">
        <f>VLOOKUP(N,Liste_3_ans,20)</f>
        <v>0</v>
      </c>
      <c r="E22" s="241" t="str">
        <f>IF(VLOOKUP(N,Liste_3_ans,39)="à vérifier",+"Attention, votre poney a été toisé "&amp;VLOOKUP(N,Liste_3_ans,5)&amp;" cm","")</f>
        <v>Attention, votre poney a été toisé 151 cm</v>
      </c>
      <c r="F22" s="241"/>
      <c r="G22" s="241"/>
      <c r="H22" s="241"/>
      <c r="I22" s="153"/>
    </row>
    <row r="23" spans="1:9" ht="19.5">
      <c r="A23" s="234" t="s">
        <v>338</v>
      </c>
      <c r="B23" s="234"/>
      <c r="C23" s="175">
        <f>SUM(C13:C21)</f>
        <v>77</v>
      </c>
      <c r="D23" s="176">
        <f>SUM(D13:D21)</f>
        <v>100</v>
      </c>
      <c r="H23" s="153"/>
      <c r="I23" s="153"/>
    </row>
    <row r="24" spans="1:9" ht="19.5">
      <c r="A24" s="237" t="s">
        <v>347</v>
      </c>
      <c r="B24" s="237"/>
      <c r="C24" s="177">
        <f>+D22+C23/2</f>
        <v>38.5</v>
      </c>
      <c r="D24" s="178">
        <f>+D23/2</f>
        <v>50</v>
      </c>
      <c r="E24" s="179" t="s">
        <v>350</v>
      </c>
      <c r="F24" s="180">
        <f>+C24+F8+F16-G20</f>
        <v>76.5</v>
      </c>
      <c r="G24" s="181">
        <f>+D24+G8+G16</f>
        <v>100</v>
      </c>
      <c r="H24" s="153"/>
      <c r="I24" s="153"/>
    </row>
    <row r="25" spans="9:10" ht="15">
      <c r="I25" s="153"/>
      <c r="J25" s="153"/>
    </row>
    <row r="26" spans="9:10" ht="15">
      <c r="I26" s="153"/>
      <c r="J26" s="153"/>
    </row>
    <row r="27" ht="15">
      <c r="I27" s="153"/>
    </row>
    <row r="28" ht="15">
      <c r="I28" s="153"/>
    </row>
    <row r="29" ht="15">
      <c r="I29" s="153"/>
    </row>
    <row r="30" ht="15">
      <c r="I30" s="153"/>
    </row>
    <row r="31" ht="15">
      <c r="I31" s="153"/>
    </row>
    <row r="32" ht="15">
      <c r="I32" s="153"/>
    </row>
  </sheetData>
  <sheetProtection password="CCEF" sheet="1" objects="1" scenarios="1" selectLockedCells="1"/>
  <mergeCells count="16">
    <mergeCell ref="E22:H22"/>
    <mergeCell ref="C1:D1"/>
    <mergeCell ref="A22:B22"/>
    <mergeCell ref="A14:B14"/>
    <mergeCell ref="A15:B15"/>
    <mergeCell ref="A1:B1"/>
    <mergeCell ref="A23:B23"/>
    <mergeCell ref="F1:H2"/>
    <mergeCell ref="A13:B13"/>
    <mergeCell ref="A24:B24"/>
    <mergeCell ref="A18:B18"/>
    <mergeCell ref="A19:B19"/>
    <mergeCell ref="A20:B20"/>
    <mergeCell ref="A21:B21"/>
    <mergeCell ref="A16:B16"/>
    <mergeCell ref="A17:B17"/>
  </mergeCells>
  <printOptions horizontalCentered="1" verticalCentered="1"/>
  <pageMargins left="0.39375" right="0.39375" top="0.47222222222222227" bottom="0.5118055555555556" header="0.5118055555555556" footer="0.5118055555555556"/>
  <pageSetup horizontalDpi="300" verticalDpi="300" orientation="landscape" paperSize="9" r:id="rId2"/>
  <headerFooter alignWithMargins="0">
    <oddFooter>&amp;L&amp;"Comic Sans MS,Italique"&amp;9Tous les résultats et actualités de l'ONP sur&amp;C&amp;"Comic Sans MS,Italique"&amp;9www.chevaux-sport.com                       un site conçu par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CP</cp:lastModifiedBy>
  <dcterms:created xsi:type="dcterms:W3CDTF">2009-05-17T08:43:41Z</dcterms:created>
  <dcterms:modified xsi:type="dcterms:W3CDTF">2009-07-02T09:43:32Z</dcterms:modified>
  <cp:category/>
  <cp:version/>
  <cp:contentType/>
  <cp:contentStatus/>
</cp:coreProperties>
</file>