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4040" windowHeight="8700" activeTab="3"/>
  </bookViews>
  <sheets>
    <sheet name="Notes3A" sheetId="1" r:id="rId1"/>
    <sheet name="Classements3A" sheetId="2" r:id="rId2"/>
    <sheet name="Par jury3A" sheetId="3" r:id="rId3"/>
    <sheet name="Fiche 3 ans" sheetId="4" r:id="rId4"/>
  </sheets>
  <externalReferences>
    <externalReference r:id="rId7"/>
    <externalReference r:id="rId8"/>
  </externalReferences>
  <definedNames>
    <definedName name="_xlfn.IFERROR" hidden="1">#NAME?</definedName>
    <definedName name="Allures" localSheetId="0">'Notes3A'!$AA$4:$AC$21</definedName>
    <definedName name="Allures">#REF!</definedName>
    <definedName name="Allures_Coef">'[1]Fiche 3 ans'!$F$12</definedName>
    <definedName name="_xlnm.Print_Titles" localSheetId="1">'Classements3A'!$1:$3</definedName>
    <definedName name="_xlnm.Print_Titles" localSheetId="0">'Notes3A'!$1:$3</definedName>
    <definedName name="Liste_3_ans">'Notes3A'!$A$4:$AN$21</definedName>
    <definedName name="Liste_PS_ans">#REF!</definedName>
    <definedName name="Modèle" localSheetId="0">'Notes3A'!$K$4:$T$21</definedName>
    <definedName name="Modèle">#REF!</definedName>
    <definedName name="Modèle_Coef">'[1]Fiche 3 ans'!$C$12</definedName>
    <definedName name="N">'Fiche 3 ans'!$D$2</definedName>
    <definedName name="N_5">#REF!</definedName>
    <definedName name="N_Poulinières">#REF!</definedName>
    <definedName name="NOM3A">'Fiche 3 ans'!$B$2</definedName>
    <definedName name="Obstacle" localSheetId="0">'Notes3A'!$V$4:$Y$21</definedName>
    <definedName name="Obstacle">#REF!</definedName>
    <definedName name="Obstacle_Coef">'[1]Fiche 3 ans'!$F$3</definedName>
    <definedName name="Pelotons">#REF!</definedName>
    <definedName name="Pénalité" localSheetId="0">'Notes3A'!$AE$4:$AE$21</definedName>
    <definedName name="Pénalité">#REF!</definedName>
    <definedName name="Poneys" localSheetId="0">'Notes3A'!$B$4:$J$21</definedName>
    <definedName name="Poneys">#REF!</definedName>
    <definedName name="Propriétaire" localSheetId="0">'Notes3A'!$F$4:$J$21</definedName>
    <definedName name="Propriétaire">#REF!</definedName>
    <definedName name="_xlnm.Print_Area" localSheetId="1">'Classements3A'!$A$1:$O$19</definedName>
    <definedName name="_xlnm.Print_Area" localSheetId="3">'Fiche 3 ans'!$A$1:$H$25</definedName>
    <definedName name="_xlnm.Print_Area" localSheetId="0">'Notes3A'!$A$1:$AF$21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J3" authorId="0">
      <text>
        <r>
          <rPr>
            <b/>
            <sz val="12"/>
            <color indexed="17"/>
            <rFont val="Comic Sans MS"/>
            <family val="4"/>
          </rPr>
          <t xml:space="preserve">Pour préparer un Concours
</t>
        </r>
        <r>
          <rPr>
            <sz val="12"/>
            <color indexed="8"/>
            <rFont val="Comic Sans MS"/>
            <family val="4"/>
          </rPr>
          <t xml:space="preserve">Effacer les Colonnes variables:
</t>
        </r>
        <r>
          <rPr>
            <b/>
            <sz val="12"/>
            <color indexed="12"/>
            <rFont val="Comic Sans MS"/>
            <family val="4"/>
          </rPr>
          <t>F5 Double CLIC</t>
        </r>
        <r>
          <rPr>
            <sz val="12"/>
            <color indexed="12"/>
            <rFont val="Comic Sans MS"/>
            <family val="4"/>
          </rPr>
          <t xml:space="preserve"> "</t>
        </r>
        <r>
          <rPr>
            <b/>
            <sz val="12"/>
            <color indexed="54"/>
            <rFont val="Comic Sans MS"/>
            <family val="4"/>
          </rPr>
          <t>Poneys</t>
        </r>
        <r>
          <rPr>
            <sz val="12"/>
            <color indexed="12"/>
            <rFont val="Comic Sans MS"/>
            <family val="4"/>
          </rPr>
          <t xml:space="preserve">" </t>
        </r>
        <r>
          <rPr>
            <b/>
            <sz val="12"/>
            <color indexed="12"/>
            <rFont val="Comic Sans MS"/>
            <family val="4"/>
          </rPr>
          <t>Suppr
F5 Double CLIC "</t>
        </r>
        <r>
          <rPr>
            <b/>
            <sz val="12"/>
            <color indexed="54"/>
            <rFont val="Comic Sans MS"/>
            <family val="4"/>
          </rPr>
          <t>Obstacle</t>
        </r>
        <r>
          <rPr>
            <b/>
            <sz val="12"/>
            <color indexed="12"/>
            <rFont val="Comic Sans MS"/>
            <family val="4"/>
          </rPr>
          <t>" Suppr
F5 Double CLIC</t>
        </r>
        <r>
          <rPr>
            <sz val="12"/>
            <color indexed="8"/>
            <rFont val="Comic Sans MS"/>
            <family val="4"/>
          </rPr>
          <t xml:space="preserve"> "</t>
        </r>
        <r>
          <rPr>
            <b/>
            <sz val="12"/>
            <color indexed="54"/>
            <rFont val="Comic Sans MS"/>
            <family val="4"/>
          </rPr>
          <t>Modèle</t>
        </r>
        <r>
          <rPr>
            <sz val="12"/>
            <color indexed="8"/>
            <rFont val="Comic Sans MS"/>
            <family val="4"/>
          </rPr>
          <t xml:space="preserve">" </t>
        </r>
        <r>
          <rPr>
            <b/>
            <sz val="12"/>
            <color indexed="12"/>
            <rFont val="Comic Sans MS"/>
            <family val="4"/>
          </rPr>
          <t>Suppr
F5 Double CLIC</t>
        </r>
        <r>
          <rPr>
            <sz val="12"/>
            <color indexed="8"/>
            <rFont val="Comic Sans MS"/>
            <family val="4"/>
          </rPr>
          <t xml:space="preserve"> "</t>
        </r>
        <r>
          <rPr>
            <b/>
            <sz val="12"/>
            <color indexed="54"/>
            <rFont val="Comic Sans MS"/>
            <family val="4"/>
          </rPr>
          <t>Allures</t>
        </r>
        <r>
          <rPr>
            <sz val="12"/>
            <color indexed="8"/>
            <rFont val="Comic Sans MS"/>
            <family val="4"/>
          </rPr>
          <t xml:space="preserve">" </t>
        </r>
        <r>
          <rPr>
            <b/>
            <sz val="12"/>
            <color indexed="12"/>
            <rFont val="Comic Sans MS"/>
            <family val="4"/>
          </rPr>
          <t xml:space="preserve">Suppr
F5 Double CLIC </t>
        </r>
        <r>
          <rPr>
            <b/>
            <sz val="12"/>
            <color indexed="54"/>
            <rFont val="Comic Sans MS"/>
            <family val="4"/>
          </rPr>
          <t>"Pénalité"</t>
        </r>
        <r>
          <rPr>
            <b/>
            <sz val="12"/>
            <color indexed="12"/>
            <rFont val="Comic Sans MS"/>
            <family val="4"/>
          </rPr>
          <t xml:space="preserve"> Suppr
</t>
        </r>
      </text>
    </comment>
  </commentList>
</comments>
</file>

<file path=xl/sharedStrings.xml><?xml version="1.0" encoding="utf-8"?>
<sst xmlns="http://schemas.openxmlformats.org/spreadsheetml/2006/main" count="388" uniqueCount="175">
  <si>
    <t>LOCAL</t>
  </si>
  <si>
    <t>2012 (76)</t>
  </si>
  <si>
    <t>MONTES</t>
  </si>
  <si>
    <t>OURVILLE EN CAUX</t>
  </si>
  <si>
    <t>CONCOURS D'ELEVAGE</t>
  </si>
  <si>
    <t>PRECISIONS</t>
  </si>
  <si>
    <t>MODELE</t>
  </si>
  <si>
    <t>OBSTACLE</t>
  </si>
  <si>
    <t>ALLURES</t>
  </si>
  <si>
    <t>PONEY</t>
  </si>
  <si>
    <t>N°</t>
  </si>
  <si>
    <t>Nom</t>
  </si>
  <si>
    <t>Section</t>
  </si>
  <si>
    <t>Race</t>
  </si>
  <si>
    <t>Taille</t>
  </si>
  <si>
    <t>PROPRIETAIRE</t>
  </si>
  <si>
    <t>Adresse</t>
  </si>
  <si>
    <t>NAISSEUR</t>
  </si>
  <si>
    <t>ADRESSE NAISSEUR</t>
  </si>
  <si>
    <t>Cavalier</t>
  </si>
  <si>
    <t xml:space="preserve">Tête et encolure </t>
  </si>
  <si>
    <t xml:space="preserve">Epaule, bras </t>
  </si>
  <si>
    <t xml:space="preserve">Garrot, dos, rein </t>
  </si>
  <si>
    <t xml:space="preserve">Croupe et cuisse </t>
  </si>
  <si>
    <t xml:space="preserve">Profondeur, épaisseur </t>
  </si>
  <si>
    <t>Antérieurs (aplombs, solidité, épaisseur)</t>
  </si>
  <si>
    <t>Postérieurs (aplombs, solidité, épaisseur)</t>
  </si>
  <si>
    <t xml:space="preserve">Tissus, état </t>
  </si>
  <si>
    <t>Harmonie générale  /10</t>
  </si>
  <si>
    <t>TOTAL  MODÈLE / 10</t>
  </si>
  <si>
    <t xml:space="preserve">Equilibre, Abord </t>
  </si>
  <si>
    <t xml:space="preserve">Force et couverture </t>
  </si>
  <si>
    <t xml:space="preserve">Style et trajectoire </t>
  </si>
  <si>
    <t xml:space="preserve">Respect et franchise </t>
  </si>
  <si>
    <t>TOTAL  OBSTACLE / 10</t>
  </si>
  <si>
    <t xml:space="preserve">Pas </t>
  </si>
  <si>
    <t xml:space="preserve">Trot </t>
  </si>
  <si>
    <t xml:space="preserve">Galop </t>
  </si>
  <si>
    <t>TOTAL ALLURES / 10</t>
  </si>
  <si>
    <t>Pénalité</t>
  </si>
  <si>
    <t>TOTAL GENERAL DES 3 TESTS / 10</t>
  </si>
  <si>
    <t>Sexe</t>
  </si>
  <si>
    <t>Père</t>
  </si>
  <si>
    <t>Mère</t>
  </si>
  <si>
    <t>Père de mère</t>
  </si>
  <si>
    <t>né le</t>
  </si>
  <si>
    <t>VOLCAN DES LONDES</t>
  </si>
  <si>
    <t>MC</t>
  </si>
  <si>
    <t>POT</t>
  </si>
  <si>
    <t>MME VALERIE DELAITTRE
80210 TOURS EN VIMEU</t>
  </si>
  <si>
    <t>M. LE TOURNEUR LAURENT
14400 TOUR EN BESSIN</t>
  </si>
  <si>
    <t>MLLE ANNE LAURE DELAITTRE</t>
  </si>
  <si>
    <t>VIVALDI DE CANDOLLE</t>
  </si>
  <si>
    <t>MD</t>
  </si>
  <si>
    <t>PFS</t>
  </si>
  <si>
    <t>MME ALBERTE LAMBERT
27330 LA VIEILLE LYRE</t>
  </si>
  <si>
    <t>MME LAMBERT ALBERTE
27330 LA VIEILLE LYRE</t>
  </si>
  <si>
    <t>MLLE VICTORIA DAGICOURT</t>
  </si>
  <si>
    <t>VIKING DE MADEVANICH</t>
  </si>
  <si>
    <t>MLLE CHRISTELLE GOESSANT
76790 BORDEAUX ST CLAIR</t>
  </si>
  <si>
    <t>M. GOESSANT DENIS
76790 BORDEAUX ST CLAIR</t>
  </si>
  <si>
    <t>MLLE Valérie GOESSANT</t>
  </si>
  <si>
    <t>VEGAS BERENGER</t>
  </si>
  <si>
    <t>M. BERTRAND AUGER
76680 BOSC BERENGER</t>
  </si>
  <si>
    <t>M. AUGER BERTRAND
76680 BOSC BERENGER</t>
  </si>
  <si>
    <t>M. BORIS AROKEUM</t>
  </si>
  <si>
    <t>VIRTUOSE DE BOISEMONT</t>
  </si>
  <si>
    <t>OC</t>
  </si>
  <si>
    <t>M. LUDOVIC ROY
27150 BOISEMONT</t>
  </si>
  <si>
    <t>MLLE LE RAVALLEC MYRIAM
27150 BOISEMONT</t>
  </si>
  <si>
    <t>M. Ludovic Roy</t>
  </si>
  <si>
    <t>VRAI STAR PETIT TORCY</t>
  </si>
  <si>
    <t>HFD</t>
  </si>
  <si>
    <t>MLLE AURELIA DUBREUIL
76450 OURVILLE EN CAUX</t>
  </si>
  <si>
    <t>MLLE DUBREUIL AURELIA
76450 OURVILLE EN CAUX</t>
  </si>
  <si>
    <t>MLLE CAMILLE DA COSTA</t>
  </si>
  <si>
    <t>VICTORIA PHIL</t>
  </si>
  <si>
    <t>MLLE MELANIE PIGEON
76490 ST WANDRILLE RANCON</t>
  </si>
  <si>
    <t>M. DORIN PHILIPPE
76190 FREVILLE</t>
  </si>
  <si>
    <t>MLLE Mélanie PIGEON</t>
  </si>
  <si>
    <t>VITAL CHOICE DE ROC</t>
  </si>
  <si>
    <t>MME BARBARA DEJEAN
76640 ROCQUEFORT</t>
  </si>
  <si>
    <t>DR.V BEECKMAN BARBARA
76280 CRIQUETOT L ESNEVAL</t>
  </si>
  <si>
    <t>MLLE Camille LEMARCHAND</t>
  </si>
  <si>
    <t>VEGAS DES LONDES</t>
  </si>
  <si>
    <t>MME VALERIE GUILLANDE
76690 CAILLY</t>
  </si>
  <si>
    <t>MME Valérie GUILLANDE</t>
  </si>
  <si>
    <t>VVHY NOT DU VERBOSC</t>
  </si>
  <si>
    <t>MME MARIE-PIERRE LUBREZ
76190 TOUFFREVILLE LA CORBELINE</t>
  </si>
  <si>
    <t>MME LUBREZ MARIE-PIERRE
76190 TOUFFREVILLE LA CORBELINE</t>
  </si>
  <si>
    <t>MLLE Helen BORA</t>
  </si>
  <si>
    <t>VIRTUOSE OAK</t>
  </si>
  <si>
    <t>MME HELENA DE BELLOY
76940 VATTEVILLE LA RUE</t>
  </si>
  <si>
    <t>MME BELLOY HELENA DE
76940 VATTEVILLE LA RUE</t>
  </si>
  <si>
    <t>VELPHEN DU LION D'OR</t>
  </si>
  <si>
    <t>M. CAMBIER ETIENNE
50260 L ETANG BERTRAND
MLLE BLANDAMOUR MARIE
50260 L ETANG BERTRAND</t>
  </si>
  <si>
    <t>VITAMINE RISLOISE</t>
  </si>
  <si>
    <t>AA</t>
  </si>
  <si>
    <t>M. ARNAUD BONVALET
27170 BEAUMONTEL</t>
  </si>
  <si>
    <t>M. BONVALET ARNAUD
27170 BEAUMONTEL</t>
  </si>
  <si>
    <t>MLLE CHARLENE DUVEY</t>
  </si>
  <si>
    <t>VLAVENT PETIT TORCY</t>
  </si>
  <si>
    <t>VENDETTA D'AMBRES</t>
  </si>
  <si>
    <t>WTC</t>
  </si>
  <si>
    <t>MLLE ELODIE MAROLLE
76330 NOTRE DAME DE GRAVENCHON</t>
  </si>
  <si>
    <t>MLLE MAROLLE ELODIE
76330 NOTRE DAME DE GRAVENCHON</t>
  </si>
  <si>
    <t>VVELLDONE DU VERBOSC</t>
  </si>
  <si>
    <t>MLLE Zoé DARNANVILLE</t>
  </si>
  <si>
    <t>VIVE LA VIE DES IFS</t>
  </si>
  <si>
    <t>MME SOPHIE DELIBEROS
76490 ST WANDRILLE RANCON</t>
  </si>
  <si>
    <t>MME BOISNARD DELIBEROS SOPHIE
76490 ST WANDRILLE RANCON</t>
  </si>
  <si>
    <t>MLLE Justine RENAUD</t>
  </si>
  <si>
    <t>VAMOS DES HOUGETTES</t>
  </si>
  <si>
    <t>ORGANISATION</t>
  </si>
  <si>
    <t>NORMANDIE</t>
  </si>
  <si>
    <t>TRI</t>
  </si>
  <si>
    <t>CLASSEMENT GENERAL</t>
  </si>
  <si>
    <t>INFORMATION SUR LE PONEY</t>
  </si>
  <si>
    <t>TOTAL GENERAL</t>
  </si>
  <si>
    <t>Total</t>
  </si>
  <si>
    <t>Classement</t>
  </si>
  <si>
    <t>TOTAL MODELE</t>
  </si>
  <si>
    <t>TOTAL OBSTACLE</t>
  </si>
  <si>
    <t>TOTAL ALLURES</t>
  </si>
  <si>
    <t>PERE</t>
  </si>
  <si>
    <t>MERE</t>
  </si>
  <si>
    <t>EQUUS MR SPOCK (DE) WB</t>
  </si>
  <si>
    <t>LILIADE CINQ (FR) SFA</t>
  </si>
  <si>
    <t>NEVER GLOVE DE FLORYS (FR) PFS</t>
  </si>
  <si>
    <t>PRETTY POLLY (FR) PFS</t>
  </si>
  <si>
    <t>HAVANE WELSH (FR) WD</t>
  </si>
  <si>
    <t>GIPSY DU SAUSSEY (FR) PFS</t>
  </si>
  <si>
    <t>PTICHOUAN DELPHINIERE (FR) WTC</t>
  </si>
  <si>
    <t>UPPERGRAIG SUNSET (GB) WTC</t>
  </si>
  <si>
    <t>MOONLIGHT BERENGER (FR) PFS</t>
  </si>
  <si>
    <t>FIRST CHOICE (IE) ISH</t>
  </si>
  <si>
    <t>MUST'POM (FR) AA</t>
  </si>
  <si>
    <t>CORALI (FR) AA</t>
  </si>
  <si>
    <t>GOLIATH DES LONDES (FR) PFS</t>
  </si>
  <si>
    <t>JACHYNTE (FR) PFS</t>
  </si>
  <si>
    <t>DOUBLE D'ELLE (FR) SFA</t>
  </si>
  <si>
    <t>GYPSIE DU MARTRAY (FR) CO</t>
  </si>
  <si>
    <t>QUICK STAR (FR) SFA</t>
  </si>
  <si>
    <t>GIDIANA (FR) PFS</t>
  </si>
  <si>
    <t>QUEL AMOUR DES IFS (FR) PFS</t>
  </si>
  <si>
    <t>IMAGE DE CHAMPEAUX (FR) SFA</t>
  </si>
  <si>
    <t>JAGUAR DE PARIGNY (FR) PFS</t>
  </si>
  <si>
    <t>SYMBOLE (FR) POT</t>
  </si>
  <si>
    <t>HIRIS DE PLEVILLE (FR) PFS</t>
  </si>
  <si>
    <t>LINARO (DE) POET</t>
  </si>
  <si>
    <t>RIVAIZY DE CANDOLLE (FR) PO</t>
  </si>
  <si>
    <t>REBANNE DE L'AUBE (FR) OC</t>
  </si>
  <si>
    <t>MELVIN CANDY (FR) PFS</t>
  </si>
  <si>
    <t>LEA DE JOANDESY (FR) PFS</t>
  </si>
  <si>
    <t>Somme - N°</t>
  </si>
  <si>
    <t>CLASSEMENT</t>
  </si>
  <si>
    <t>Concours:</t>
  </si>
  <si>
    <t>NOM</t>
  </si>
  <si>
    <t xml:space="preserve"> OBSTACLE</t>
  </si>
  <si>
    <t xml:space="preserve">TOTAL </t>
  </si>
  <si>
    <t xml:space="preserve"> ALLURES</t>
  </si>
  <si>
    <t>TOTAL</t>
  </si>
  <si>
    <t>ECARTS DE COMPORTEMENT</t>
  </si>
  <si>
    <t>PENALITÉS À DÉDUIRE</t>
  </si>
  <si>
    <t>-</t>
  </si>
  <si>
    <t>Harmonie générale (Coef 2)</t>
  </si>
  <si>
    <t>Bonifications ou pénalités pour présentation</t>
  </si>
  <si>
    <t xml:space="preserve"> +/-</t>
  </si>
  <si>
    <t>d'Eleveurs de poneys</t>
  </si>
  <si>
    <r>
      <t>TOTAL GENERAL</t>
    </r>
    <r>
      <rPr>
        <sz val="12"/>
        <color indexed="17"/>
        <rFont val="Comic Sans MS"/>
        <family val="4"/>
      </rPr>
      <t xml:space="preserve"> DES 3 TESTS</t>
    </r>
  </si>
  <si>
    <r>
      <t xml:space="preserve"> </t>
    </r>
    <r>
      <rPr>
        <b/>
        <sz val="14"/>
        <rFont val="Comic Sans MS"/>
        <family val="4"/>
      </rPr>
      <t>+</t>
    </r>
    <r>
      <rPr>
        <b/>
        <sz val="10"/>
        <rFont val="Comic Sans MS"/>
        <family val="4"/>
      </rPr>
      <t xml:space="preserve"> </t>
    </r>
    <r>
      <rPr>
        <sz val="10"/>
        <rFont val="Comic Sans MS"/>
        <family val="4"/>
      </rPr>
      <t xml:space="preserve">Avantage, </t>
    </r>
    <r>
      <rPr>
        <b/>
        <sz val="14"/>
        <rFont val="Comic Sans MS"/>
        <family val="4"/>
      </rPr>
      <t>-</t>
    </r>
    <r>
      <rPr>
        <b/>
        <sz val="10"/>
        <rFont val="Comic Sans MS"/>
        <family val="4"/>
      </rPr>
      <t xml:space="preserve"> </t>
    </r>
    <r>
      <rPr>
        <sz val="10"/>
        <rFont val="Comic Sans MS"/>
        <family val="4"/>
      </rPr>
      <t>Pénalité</t>
    </r>
  </si>
  <si>
    <r>
      <t xml:space="preserve"> </t>
    </r>
    <r>
      <rPr>
        <sz val="18"/>
        <rFont val="Comic Sans MS"/>
        <family val="4"/>
      </rPr>
      <t>MODÈLE</t>
    </r>
  </si>
  <si>
    <r>
      <t>Association</t>
    </r>
    <r>
      <rPr>
        <b/>
        <sz val="14"/>
        <rFont val="Comic Sans MS"/>
        <family val="4"/>
      </rPr>
      <t xml:space="preserve"> </t>
    </r>
    <r>
      <rPr>
        <b/>
        <sz val="14"/>
        <color indexed="57"/>
        <rFont val="Comic Sans MS"/>
        <family val="4"/>
      </rPr>
      <t>Normande</t>
    </r>
  </si>
  <si>
    <t>MME VIRGINIE AUCLAIR
76770 HOUPPEVILLE</t>
  </si>
  <si>
    <t>M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</si>
</sst>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N°&quot;"/>
    <numFmt numFmtId="167" formatCode="d\-mmm\-yy;@"/>
    <numFmt numFmtId="168" formatCode="0.0;[Red]0.0"/>
    <numFmt numFmtId="169" formatCode="0.00;[Red]0.00"/>
    <numFmt numFmtId="170" formatCode="&quot;Temps &quot;hh:mm"/>
    <numFmt numFmtId="171" formatCode="dddd&quot;, &quot;mmmm\ dd&quot;, &quot;yyyy"/>
    <numFmt numFmtId="172" formatCode="0.0"/>
    <numFmt numFmtId="173" formatCode="/##"/>
    <numFmt numFmtId="174" formatCode="[$-40C]dddd\ d\ mmmm\ yyyy"/>
    <numFmt numFmtId="175" formatCode="[$-F800]dddd\,\ mmmm\ dd\,\ yyyy"/>
    <numFmt numFmtId="176" formatCode="syy\u\t\ \d\'\Obbs\tyy\c\le"/>
    <numFmt numFmtId="177" formatCode="&quot;Saut en Liberté &quot;\ hh:mm"/>
    <numFmt numFmtId="178" formatCode="&quot;Saut&quot;"/>
    <numFmt numFmtId="179" formatCode="0#&quot; &quot;##&quot; &quot;##&quot; &quot;##&quot; &quot;##"/>
    <numFmt numFmtId="180" formatCode="&quot;Section&quot;"/>
    <numFmt numFmtId="181" formatCode="&quot;Section&quot;#"/>
    <numFmt numFmtId="182" formatCode="&quot;Coef.&quot;#"/>
    <numFmt numFmtId="183" formatCode="#,##0\ &quot;F&quot;;\-#,##0\ &quot;F&quot;"/>
    <numFmt numFmtId="184" formatCode="#,##0\ &quot;F&quot;;[Red]\-#,##0\ &quot;F&quot;"/>
    <numFmt numFmtId="185" formatCode="#,##0.00\ &quot;F&quot;;\-#,##0.00\ &quot;F&quot;"/>
    <numFmt numFmtId="186" formatCode="#,##0.00\ &quot;F&quot;;[Red]\-#,##0.00\ &quot;F&quot;"/>
    <numFmt numFmtId="187" formatCode="_-* #,##0\ &quot;F&quot;_-;\-* #,##0\ &quot;F&quot;_-;_-* &quot;-&quot;\ &quot;F&quot;_-;_-@_-"/>
    <numFmt numFmtId="188" formatCode="_-* #,##0\ _F_-;\-* #,##0\ _F_-;_-* &quot;-&quot;\ _F_-;_-@_-"/>
    <numFmt numFmtId="189" formatCode="_-* #,##0.00\ &quot;F&quot;_-;\-* #,##0.00\ &quot;F&quot;_-;_-* &quot;-&quot;??\ &quot;F&quot;_-;_-@_-"/>
    <numFmt numFmtId="190" formatCode="_-* #,##0.00\ _F_-;\-* #,##0.00\ _F_-;_-* &quot;-&quot;??\ _F_-;_-@_-"/>
    <numFmt numFmtId="191" formatCode="[$-40C]d\-mmm\-yy;@"/>
    <numFmt numFmtId="192" formatCode="[$-40C]d\-mmm;@"/>
    <numFmt numFmtId="193" formatCode="0.000;[Red]0.000"/>
    <numFmt numFmtId="194" formatCode="&quot;/&quot;##"/>
    <numFmt numFmtId="195" formatCode="&quot;temps&quot;\ hh:mm"/>
    <numFmt numFmtId="196" formatCode="&quot;Temps&quot;\ hh:mm"/>
    <numFmt numFmtId="197" formatCode="0;[Red]0"/>
    <numFmt numFmtId="198" formatCode="&quot;Coef.&quot;0"/>
    <numFmt numFmtId="199" formatCode="d\-mmm"/>
    <numFmt numFmtId="200" formatCode="&quot;Note / &quot;00"/>
    <numFmt numFmtId="201" formatCode="&quot;Coeff. &quot;0.0"/>
    <numFmt numFmtId="202" formatCode="[$€-2]\ #,##0.00_);[Red]\([$€-2]\ #,##0.00\)"/>
    <numFmt numFmtId="203" formatCode="h:mm;@"/>
    <numFmt numFmtId="204" formatCode="0.00&quot;/10&quot;"/>
    <numFmt numFmtId="205" formatCode="&quot;Retenu pour la mère&quot;"/>
    <numFmt numFmtId="206" formatCode="mmm\-yyyy"/>
    <numFmt numFmtId="207" formatCode="dd/mm/yy;@"/>
  </numFmts>
  <fonts count="61">
    <font>
      <sz val="10"/>
      <name val="Comic Sans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Comic Sans MS"/>
      <family val="4"/>
    </font>
    <font>
      <u val="single"/>
      <sz val="10"/>
      <color indexed="36"/>
      <name val="Comic Sans MS"/>
      <family val="4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12"/>
      <name val="Comic Sans MS"/>
      <family val="4"/>
    </font>
    <font>
      <b/>
      <sz val="8"/>
      <color indexed="12"/>
      <name val="Comic Sans MS"/>
      <family val="4"/>
    </font>
    <font>
      <sz val="8"/>
      <name val="Comic Sans MS"/>
      <family val="4"/>
    </font>
    <font>
      <b/>
      <sz val="10"/>
      <name val="Comic Sans MS"/>
      <family val="4"/>
    </font>
    <font>
      <b/>
      <sz val="14"/>
      <name val="Comic Sans MS"/>
      <family val="4"/>
    </font>
    <font>
      <sz val="10"/>
      <name val="Lucida Sans Unicode"/>
      <family val="2"/>
    </font>
    <font>
      <b/>
      <sz val="10"/>
      <color indexed="17"/>
      <name val="Comic Sans MS"/>
      <family val="4"/>
    </font>
    <font>
      <b/>
      <sz val="12"/>
      <color indexed="10"/>
      <name val="Comic Sans MS"/>
      <family val="4"/>
    </font>
    <font>
      <b/>
      <sz val="8"/>
      <name val="Comic Sans MS"/>
      <family val="4"/>
    </font>
    <font>
      <b/>
      <sz val="10"/>
      <color indexed="48"/>
      <name val="Comic Sans MS"/>
      <family val="4"/>
    </font>
    <font>
      <b/>
      <sz val="10"/>
      <color indexed="57"/>
      <name val="Comic Sans MS"/>
      <family val="4"/>
    </font>
    <font>
      <b/>
      <sz val="10"/>
      <color indexed="10"/>
      <name val="Comic Sans MS"/>
      <family val="4"/>
    </font>
    <font>
      <b/>
      <sz val="12"/>
      <name val="Comic Sans MS"/>
      <family val="4"/>
    </font>
    <font>
      <sz val="14"/>
      <name val="Comic Sans MS"/>
      <family val="4"/>
    </font>
    <font>
      <b/>
      <sz val="14"/>
      <color indexed="12"/>
      <name val="Comic Sans MS"/>
      <family val="4"/>
    </font>
    <font>
      <sz val="10"/>
      <color indexed="12"/>
      <name val="Comic Sans MS"/>
      <family val="4"/>
    </font>
    <font>
      <b/>
      <sz val="11"/>
      <color indexed="12"/>
      <name val="Comic Sans MS"/>
      <family val="4"/>
    </font>
    <font>
      <sz val="11"/>
      <color indexed="12"/>
      <name val="Comic Sans MS"/>
      <family val="4"/>
    </font>
    <font>
      <sz val="18"/>
      <name val="Comic Sans MS"/>
      <family val="4"/>
    </font>
    <font>
      <sz val="11"/>
      <name val="Comic Sans MS"/>
      <family val="4"/>
    </font>
    <font>
      <sz val="9"/>
      <color indexed="12"/>
      <name val="Comic Sans MS"/>
      <family val="4"/>
    </font>
    <font>
      <b/>
      <sz val="12"/>
      <color indexed="17"/>
      <name val="Comic Sans MS"/>
      <family val="4"/>
    </font>
    <font>
      <sz val="12"/>
      <color indexed="17"/>
      <name val="Comic Sans MS"/>
      <family val="4"/>
    </font>
    <font>
      <sz val="18"/>
      <name val="Lucida Sans Unicode"/>
      <family val="2"/>
    </font>
    <font>
      <b/>
      <sz val="12"/>
      <color indexed="9"/>
      <name val="Comic Sans MS"/>
      <family val="4"/>
    </font>
    <font>
      <sz val="12"/>
      <color indexed="9"/>
      <name val="Comic Sans MS"/>
      <family val="4"/>
    </font>
    <font>
      <strike/>
      <sz val="12"/>
      <color indexed="9"/>
      <name val="Comic Sans MS"/>
      <family val="4"/>
    </font>
    <font>
      <b/>
      <strike/>
      <sz val="12"/>
      <color indexed="9"/>
      <name val="Comic Sans MS"/>
      <family val="4"/>
    </font>
    <font>
      <b/>
      <sz val="14"/>
      <color indexed="9"/>
      <name val="Comic Sans MS"/>
      <family val="4"/>
    </font>
    <font>
      <strike/>
      <sz val="11"/>
      <color indexed="9"/>
      <name val="Comic Sans MS"/>
      <family val="4"/>
    </font>
    <font>
      <b/>
      <sz val="14"/>
      <color indexed="57"/>
      <name val="Comic Sans MS"/>
      <family val="4"/>
    </font>
    <font>
      <b/>
      <sz val="14"/>
      <color indexed="48"/>
      <name val="Comic Sans MS"/>
      <family val="4"/>
    </font>
    <font>
      <sz val="11"/>
      <color indexed="9"/>
      <name val="Comic Sans MS"/>
      <family val="4"/>
    </font>
    <font>
      <b/>
      <sz val="14"/>
      <color indexed="10"/>
      <name val="Comic Sans MS"/>
      <family val="4"/>
    </font>
    <font>
      <sz val="12"/>
      <color indexed="8"/>
      <name val="Comic Sans MS"/>
      <family val="4"/>
    </font>
    <font>
      <b/>
      <sz val="12"/>
      <color indexed="12"/>
      <name val="Comic Sans MS"/>
      <family val="4"/>
    </font>
    <font>
      <sz val="12"/>
      <color indexed="12"/>
      <name val="Comic Sans MS"/>
      <family val="4"/>
    </font>
    <font>
      <b/>
      <sz val="12"/>
      <color indexed="54"/>
      <name val="Comic Sans MS"/>
      <family val="4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medium"/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thin"/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double">
        <color indexed="8"/>
      </bottom>
    </border>
    <border>
      <left style="medium"/>
      <right>
        <color indexed="63"/>
      </right>
      <top style="medium"/>
      <bottom style="double">
        <color indexed="8"/>
      </bottom>
    </border>
    <border>
      <left>
        <color indexed="63"/>
      </left>
      <right style="medium"/>
      <top style="medium"/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21" borderId="3" applyNumberFormat="0" applyFont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6" fillId="0" borderId="0" applyNumberFormat="0" applyFill="0" applyBorder="0" applyProtection="0">
      <alignment horizontal="left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239">
    <xf numFmtId="0" fontId="0" fillId="0" borderId="0" xfId="0" applyAlignment="1">
      <alignment/>
    </xf>
    <xf numFmtId="1" fontId="22" fillId="24" borderId="10" xfId="53" applyNumberFormat="1" applyFont="1" applyFill="1" applyBorder="1" applyAlignment="1" applyProtection="1">
      <alignment horizontal="center" vertical="center"/>
      <protection/>
    </xf>
    <xf numFmtId="0" fontId="22" fillId="24" borderId="11" xfId="53" applyFont="1" applyFill="1" applyBorder="1" applyAlignment="1" applyProtection="1">
      <alignment horizontal="center" vertical="center"/>
      <protection/>
    </xf>
    <xf numFmtId="0" fontId="23" fillId="24" borderId="11" xfId="53" applyFont="1" applyFill="1" applyBorder="1" applyAlignment="1" applyProtection="1">
      <alignment horizontal="center" vertical="center"/>
      <protection/>
    </xf>
    <xf numFmtId="0" fontId="0" fillId="24" borderId="11" xfId="53" applyFont="1" applyFill="1" applyBorder="1" applyAlignment="1" applyProtection="1">
      <alignment horizontal="center" vertical="center"/>
      <protection/>
    </xf>
    <xf numFmtId="0" fontId="0" fillId="0" borderId="0" xfId="53" applyFont="1" applyAlignment="1" applyProtection="1">
      <alignment horizontal="center" vertical="center"/>
      <protection/>
    </xf>
    <xf numFmtId="192" fontId="0" fillId="0" borderId="0" xfId="53" applyNumberFormat="1" applyFont="1" applyAlignment="1" applyProtection="1">
      <alignment horizontal="center" vertical="center"/>
      <protection/>
    </xf>
    <xf numFmtId="0" fontId="0" fillId="0" borderId="0" xfId="53" applyFont="1" applyAlignment="1" applyProtection="1">
      <alignment horizontal="center"/>
      <protection/>
    </xf>
    <xf numFmtId="192" fontId="0" fillId="0" borderId="0" xfId="53" applyNumberFormat="1" applyFont="1" applyAlignment="1" applyProtection="1">
      <alignment horizontal="center"/>
      <protection/>
    </xf>
    <xf numFmtId="1" fontId="25" fillId="0" borderId="12" xfId="53" applyNumberFormat="1" applyFont="1" applyBorder="1" applyAlignment="1" applyProtection="1">
      <alignment horizontal="center" textRotation="90"/>
      <protection/>
    </xf>
    <xf numFmtId="0" fontId="25" fillId="0" borderId="13" xfId="53" applyFont="1" applyBorder="1" applyAlignment="1" applyProtection="1">
      <alignment horizontal="center" textRotation="90"/>
      <protection/>
    </xf>
    <xf numFmtId="0" fontId="25" fillId="0" borderId="14" xfId="53" applyFont="1" applyBorder="1" applyAlignment="1" applyProtection="1">
      <alignment horizontal="center" textRotation="90"/>
      <protection/>
    </xf>
    <xf numFmtId="0" fontId="25" fillId="0" borderId="15" xfId="53" applyFont="1" applyBorder="1" applyAlignment="1" applyProtection="1">
      <alignment horizontal="center" textRotation="90"/>
      <protection/>
    </xf>
    <xf numFmtId="0" fontId="24" fillId="24" borderId="16" xfId="53" applyFont="1" applyFill="1" applyBorder="1" applyAlignment="1" applyProtection="1">
      <alignment horizontal="center" vertical="center" textRotation="90" wrapText="1"/>
      <protection/>
    </xf>
    <xf numFmtId="0" fontId="24" fillId="24" borderId="17" xfId="53" applyFont="1" applyFill="1" applyBorder="1" applyAlignment="1" applyProtection="1">
      <alignment horizontal="center" vertical="center" textRotation="90" wrapText="1"/>
      <protection/>
    </xf>
    <xf numFmtId="0" fontId="24" fillId="24" borderId="18" xfId="53" applyFont="1" applyFill="1" applyBorder="1" applyAlignment="1" applyProtection="1">
      <alignment horizontal="center" vertical="center" textRotation="90" wrapText="1"/>
      <protection/>
    </xf>
    <xf numFmtId="0" fontId="0" fillId="0" borderId="19" xfId="53" applyFont="1" applyBorder="1" applyAlignment="1" applyProtection="1">
      <alignment horizontal="center" textRotation="90"/>
      <protection/>
    </xf>
    <xf numFmtId="0" fontId="0" fillId="0" borderId="14" xfId="53" applyFont="1" applyBorder="1" applyAlignment="1" applyProtection="1">
      <alignment horizontal="center" textRotation="90"/>
      <protection/>
    </xf>
    <xf numFmtId="1" fontId="27" fillId="0" borderId="20" xfId="53" applyNumberFormat="1" applyFont="1" applyBorder="1" applyAlignment="1" applyProtection="1">
      <alignment horizontal="center" textRotation="90"/>
      <protection/>
    </xf>
    <xf numFmtId="0" fontId="28" fillId="0" borderId="21" xfId="53" applyFont="1" applyBorder="1" applyAlignment="1" applyProtection="1">
      <alignment horizontal="center" vertical="center" textRotation="90"/>
      <protection/>
    </xf>
    <xf numFmtId="0" fontId="0" fillId="0" borderId="13" xfId="53" applyFont="1" applyBorder="1" applyAlignment="1" applyProtection="1">
      <alignment horizontal="center" textRotation="90"/>
      <protection/>
    </xf>
    <xf numFmtId="1" fontId="0" fillId="0" borderId="20" xfId="53" applyNumberFormat="1" applyFont="1" applyBorder="1" applyAlignment="1" applyProtection="1">
      <alignment horizontal="center" textRotation="90"/>
      <protection/>
    </xf>
    <xf numFmtId="0" fontId="29" fillId="0" borderId="20" xfId="53" applyFont="1" applyBorder="1" applyAlignment="1" applyProtection="1">
      <alignment horizontal="center" vertical="center" textRotation="90"/>
      <protection/>
    </xf>
    <xf numFmtId="0" fontId="30" fillId="0" borderId="22" xfId="53" applyFont="1" applyFill="1" applyBorder="1" applyAlignment="1" applyProtection="1">
      <alignment horizontal="center" vertical="center" textRotation="90"/>
      <protection/>
    </xf>
    <xf numFmtId="0" fontId="30" fillId="0" borderId="23" xfId="53" applyFont="1" applyFill="1" applyBorder="1" applyAlignment="1" applyProtection="1">
      <alignment horizontal="center" vertical="center" textRotation="90"/>
      <protection/>
    </xf>
    <xf numFmtId="0" fontId="30" fillId="0" borderId="24" xfId="53" applyFont="1" applyFill="1" applyBorder="1" applyAlignment="1" applyProtection="1">
      <alignment horizontal="center" vertical="center" textRotation="90"/>
      <protection/>
    </xf>
    <xf numFmtId="192" fontId="30" fillId="0" borderId="24" xfId="53" applyNumberFormat="1" applyFont="1" applyFill="1" applyBorder="1" applyAlignment="1" applyProtection="1">
      <alignment horizontal="center" vertical="center" textRotation="90"/>
      <protection/>
    </xf>
    <xf numFmtId="0" fontId="0" fillId="0" borderId="0" xfId="53" applyFont="1" applyAlignment="1" applyProtection="1">
      <alignment horizontal="center" textRotation="90"/>
      <protection/>
    </xf>
    <xf numFmtId="0" fontId="0" fillId="21" borderId="25" xfId="53" applyFont="1" applyFill="1" applyBorder="1" applyProtection="1">
      <alignment/>
      <protection/>
    </xf>
    <xf numFmtId="0" fontId="0" fillId="21" borderId="26" xfId="53" applyFont="1" applyFill="1" applyBorder="1" applyProtection="1">
      <alignment/>
      <protection/>
    </xf>
    <xf numFmtId="0" fontId="0" fillId="21" borderId="27" xfId="53" applyFont="1" applyFill="1" applyBorder="1" applyAlignment="1" applyProtection="1">
      <alignment horizontal="center"/>
      <protection/>
    </xf>
    <xf numFmtId="0" fontId="0" fillId="21" borderId="28" xfId="53" applyFont="1" applyFill="1" applyBorder="1" applyAlignment="1" applyProtection="1">
      <alignment horizontal="center"/>
      <protection/>
    </xf>
    <xf numFmtId="0" fontId="24" fillId="0" borderId="29" xfId="53" applyFont="1" applyFill="1" applyBorder="1" applyAlignment="1" applyProtection="1">
      <alignment horizontal="left"/>
      <protection/>
    </xf>
    <xf numFmtId="0" fontId="24" fillId="0" borderId="30" xfId="53" applyFont="1" applyFill="1" applyBorder="1" applyAlignment="1" applyProtection="1">
      <alignment horizontal="left"/>
      <protection/>
    </xf>
    <xf numFmtId="0" fontId="24" fillId="0" borderId="30" xfId="53" applyFont="1" applyFill="1" applyBorder="1" applyProtection="1">
      <alignment/>
      <protection/>
    </xf>
    <xf numFmtId="0" fontId="24" fillId="22" borderId="26" xfId="53" applyFont="1" applyFill="1" applyBorder="1" applyProtection="1">
      <alignment/>
      <protection/>
    </xf>
    <xf numFmtId="168" fontId="0" fillId="0" borderId="31" xfId="53" applyNumberFormat="1" applyFont="1" applyBorder="1" applyProtection="1">
      <alignment/>
      <protection/>
    </xf>
    <xf numFmtId="168" fontId="0" fillId="0" borderId="32" xfId="53" applyNumberFormat="1" applyFont="1" applyBorder="1" applyProtection="1">
      <alignment/>
      <protection/>
    </xf>
    <xf numFmtId="168" fontId="0" fillId="0" borderId="33" xfId="53" applyNumberFormat="1" applyFont="1" applyFill="1" applyBorder="1" applyProtection="1">
      <alignment/>
      <protection/>
    </xf>
    <xf numFmtId="1" fontId="0" fillId="25" borderId="34" xfId="53" applyNumberFormat="1" applyFont="1" applyFill="1" applyBorder="1" applyProtection="1">
      <alignment/>
      <protection/>
    </xf>
    <xf numFmtId="169" fontId="0" fillId="0" borderId="35" xfId="53" applyNumberFormat="1" applyFont="1" applyFill="1" applyBorder="1" applyProtection="1">
      <alignment/>
      <protection/>
    </xf>
    <xf numFmtId="168" fontId="0" fillId="25" borderId="36" xfId="53" applyNumberFormat="1" applyFont="1" applyFill="1" applyBorder="1" applyProtection="1">
      <alignment/>
      <protection/>
    </xf>
    <xf numFmtId="169" fontId="0" fillId="0" borderId="35" xfId="53" applyNumberFormat="1" applyFont="1" applyBorder="1" applyProtection="1">
      <alignment/>
      <protection/>
    </xf>
    <xf numFmtId="168" fontId="0" fillId="25" borderId="37" xfId="53" applyNumberFormat="1" applyFont="1" applyFill="1" applyBorder="1" applyProtection="1">
      <alignment/>
      <protection/>
    </xf>
    <xf numFmtId="168" fontId="0" fillId="25" borderId="32" xfId="53" applyNumberFormat="1" applyFont="1" applyFill="1" applyBorder="1" applyProtection="1">
      <alignment/>
      <protection/>
    </xf>
    <xf numFmtId="168" fontId="0" fillId="25" borderId="38" xfId="53" applyNumberFormat="1" applyFont="1" applyFill="1" applyBorder="1" applyProtection="1">
      <alignment/>
      <protection/>
    </xf>
    <xf numFmtId="169" fontId="0" fillId="25" borderId="39" xfId="53" applyNumberFormat="1" applyFont="1" applyFill="1" applyBorder="1" applyProtection="1">
      <alignment/>
      <protection/>
    </xf>
    <xf numFmtId="0" fontId="24" fillId="22" borderId="27" xfId="53" applyFont="1" applyFill="1" applyBorder="1" applyAlignment="1" applyProtection="1">
      <alignment horizontal="left"/>
      <protection/>
    </xf>
    <xf numFmtId="0" fontId="24" fillId="22" borderId="27" xfId="53" applyFont="1" applyFill="1" applyBorder="1" applyProtection="1">
      <alignment/>
      <protection/>
    </xf>
    <xf numFmtId="0" fontId="0" fillId="0" borderId="0" xfId="53" applyFont="1" applyProtection="1">
      <alignment/>
      <protection/>
    </xf>
    <xf numFmtId="192" fontId="0" fillId="0" borderId="0" xfId="53" applyNumberFormat="1" applyFont="1" applyProtection="1">
      <alignment/>
      <protection/>
    </xf>
    <xf numFmtId="0" fontId="0" fillId="0" borderId="40" xfId="53" applyFont="1" applyBorder="1" applyProtection="1">
      <alignment/>
      <protection/>
    </xf>
    <xf numFmtId="0" fontId="0" fillId="0" borderId="41" xfId="53" applyFont="1" applyBorder="1" applyProtection="1">
      <alignment/>
      <protection/>
    </xf>
    <xf numFmtId="0" fontId="0" fillId="0" borderId="30" xfId="53" applyFont="1" applyBorder="1" applyAlignment="1" applyProtection="1">
      <alignment horizontal="center"/>
      <protection/>
    </xf>
    <xf numFmtId="0" fontId="0" fillId="0" borderId="42" xfId="53" applyFont="1" applyBorder="1" applyAlignment="1" applyProtection="1">
      <alignment horizontal="center"/>
      <protection/>
    </xf>
    <xf numFmtId="0" fontId="24" fillId="22" borderId="29" xfId="53" applyFont="1" applyFill="1" applyBorder="1" applyAlignment="1" applyProtection="1">
      <alignment horizontal="left"/>
      <protection/>
    </xf>
    <xf numFmtId="0" fontId="24" fillId="22" borderId="30" xfId="53" applyFont="1" applyFill="1" applyBorder="1" applyAlignment="1" applyProtection="1">
      <alignment horizontal="left"/>
      <protection/>
    </xf>
    <xf numFmtId="0" fontId="24" fillId="22" borderId="30" xfId="53" applyFont="1" applyFill="1" applyBorder="1" applyProtection="1">
      <alignment/>
      <protection/>
    </xf>
    <xf numFmtId="0" fontId="24" fillId="0" borderId="41" xfId="53" applyFont="1" applyBorder="1" applyProtection="1">
      <alignment/>
      <protection/>
    </xf>
    <xf numFmtId="168" fontId="0" fillId="25" borderId="31" xfId="53" applyNumberFormat="1" applyFont="1" applyFill="1" applyBorder="1" applyProtection="1">
      <alignment/>
      <protection/>
    </xf>
    <xf numFmtId="168" fontId="0" fillId="25" borderId="43" xfId="53" applyNumberFormat="1" applyFont="1" applyFill="1" applyBorder="1" applyProtection="1">
      <alignment/>
      <protection/>
    </xf>
    <xf numFmtId="1" fontId="0" fillId="0" borderId="35" xfId="53" applyNumberFormat="1" applyFont="1" applyBorder="1" applyProtection="1">
      <alignment/>
      <protection/>
    </xf>
    <xf numFmtId="168" fontId="0" fillId="0" borderId="44" xfId="53" applyNumberFormat="1" applyFont="1" applyBorder="1" applyProtection="1">
      <alignment/>
      <protection/>
    </xf>
    <xf numFmtId="168" fontId="0" fillId="0" borderId="45" xfId="53" applyNumberFormat="1" applyFont="1" applyBorder="1" applyProtection="1">
      <alignment/>
      <protection/>
    </xf>
    <xf numFmtId="0" fontId="24" fillId="0" borderId="30" xfId="53" applyFont="1" applyBorder="1" applyAlignment="1" applyProtection="1">
      <alignment horizontal="left"/>
      <protection/>
    </xf>
    <xf numFmtId="0" fontId="24" fillId="0" borderId="30" xfId="53" applyFont="1" applyBorder="1" applyProtection="1">
      <alignment/>
      <protection/>
    </xf>
    <xf numFmtId="0" fontId="0" fillId="21" borderId="40" xfId="53" applyFont="1" applyFill="1" applyBorder="1" applyProtection="1">
      <alignment/>
      <protection/>
    </xf>
    <xf numFmtId="0" fontId="0" fillId="21" borderId="41" xfId="53" applyFont="1" applyFill="1" applyBorder="1" applyProtection="1">
      <alignment/>
      <protection/>
    </xf>
    <xf numFmtId="0" fontId="0" fillId="21" borderId="30" xfId="53" applyFont="1" applyFill="1" applyBorder="1" applyAlignment="1" applyProtection="1">
      <alignment horizontal="center"/>
      <protection/>
    </xf>
    <xf numFmtId="0" fontId="0" fillId="21" borderId="42" xfId="53" applyFont="1" applyFill="1" applyBorder="1" applyAlignment="1" applyProtection="1">
      <alignment horizontal="center"/>
      <protection/>
    </xf>
    <xf numFmtId="0" fontId="24" fillId="22" borderId="42" xfId="53" applyFont="1" applyFill="1" applyBorder="1" applyProtection="1">
      <alignment/>
      <protection/>
    </xf>
    <xf numFmtId="1" fontId="0" fillId="25" borderId="35" xfId="53" applyNumberFormat="1" applyFont="1" applyFill="1" applyBorder="1" applyProtection="1">
      <alignment/>
      <protection/>
    </xf>
    <xf numFmtId="168" fontId="0" fillId="25" borderId="44" xfId="53" applyNumberFormat="1" applyFont="1" applyFill="1" applyBorder="1" applyProtection="1">
      <alignment/>
      <protection/>
    </xf>
    <xf numFmtId="168" fontId="0" fillId="25" borderId="45" xfId="53" applyNumberFormat="1" applyFont="1" applyFill="1" applyBorder="1" applyProtection="1">
      <alignment/>
      <protection/>
    </xf>
    <xf numFmtId="0" fontId="24" fillId="0" borderId="42" xfId="53" applyFont="1" applyBorder="1" applyProtection="1">
      <alignment/>
      <protection/>
    </xf>
    <xf numFmtId="168" fontId="0" fillId="0" borderId="46" xfId="53" applyNumberFormat="1" applyFont="1" applyBorder="1" applyProtection="1">
      <alignment/>
      <protection/>
    </xf>
    <xf numFmtId="0" fontId="0" fillId="21" borderId="42" xfId="53" applyFont="1" applyFill="1" applyBorder="1" applyAlignment="1" applyProtection="1">
      <alignment horizontal="center"/>
      <protection/>
    </xf>
    <xf numFmtId="168" fontId="0" fillId="0" borderId="47" xfId="53" applyNumberFormat="1" applyFont="1" applyBorder="1" applyProtection="1">
      <alignment/>
      <protection/>
    </xf>
    <xf numFmtId="168" fontId="0" fillId="0" borderId="48" xfId="53" applyNumberFormat="1" applyFont="1" applyBorder="1" applyProtection="1">
      <alignment/>
      <protection/>
    </xf>
    <xf numFmtId="1" fontId="0" fillId="0" borderId="0" xfId="53" applyNumberFormat="1" applyFont="1" applyProtection="1">
      <alignment/>
      <protection/>
    </xf>
    <xf numFmtId="0" fontId="24" fillId="0" borderId="0" xfId="53" applyFont="1" applyAlignment="1" applyProtection="1">
      <alignment horizontal="left"/>
      <protection/>
    </xf>
    <xf numFmtId="0" fontId="24" fillId="0" borderId="0" xfId="53" applyFont="1" applyProtection="1">
      <alignment/>
      <protection/>
    </xf>
    <xf numFmtId="0" fontId="0" fillId="0" borderId="0" xfId="53" applyFont="1" applyProtection="1">
      <alignment/>
      <protection locked="0"/>
    </xf>
    <xf numFmtId="0" fontId="0" fillId="24" borderId="49" xfId="53" applyFont="1" applyFill="1" applyBorder="1" applyAlignment="1" applyProtection="1">
      <alignment horizontal="center" vertical="center"/>
      <protection/>
    </xf>
    <xf numFmtId="2" fontId="0" fillId="24" borderId="50" xfId="53" applyNumberFormat="1" applyFont="1" applyFill="1" applyBorder="1" applyAlignment="1" applyProtection="1">
      <alignment horizontal="center" vertical="center"/>
      <protection/>
    </xf>
    <xf numFmtId="2" fontId="0" fillId="24" borderId="50" xfId="53" applyNumberFormat="1" applyFont="1" applyFill="1" applyBorder="1" applyAlignment="1" applyProtection="1">
      <alignment horizontal="left" vertical="center"/>
      <protection/>
    </xf>
    <xf numFmtId="0" fontId="24" fillId="24" borderId="50" xfId="53" applyFont="1" applyFill="1" applyBorder="1" applyAlignment="1" applyProtection="1">
      <alignment horizontal="center" vertical="center"/>
      <protection/>
    </xf>
    <xf numFmtId="0" fontId="24" fillId="24" borderId="49" xfId="53" applyFont="1" applyFill="1" applyBorder="1" applyAlignment="1" applyProtection="1">
      <alignment horizontal="center" vertical="center"/>
      <protection/>
    </xf>
    <xf numFmtId="175" fontId="0" fillId="24" borderId="50" xfId="53" applyNumberFormat="1" applyFont="1" applyFill="1" applyBorder="1" applyAlignment="1" applyProtection="1">
      <alignment horizontal="center" vertical="center"/>
      <protection/>
    </xf>
    <xf numFmtId="0" fontId="0" fillId="24" borderId="50" xfId="53" applyFont="1" applyFill="1" applyBorder="1" applyAlignment="1" applyProtection="1">
      <alignment horizontal="center" vertical="center"/>
      <protection/>
    </xf>
    <xf numFmtId="0" fontId="0" fillId="0" borderId="50" xfId="53" applyFont="1" applyBorder="1" applyAlignment="1" applyProtection="1">
      <alignment vertical="center"/>
      <protection/>
    </xf>
    <xf numFmtId="0" fontId="31" fillId="0" borderId="50" xfId="53" applyFont="1" applyBorder="1" applyAlignment="1" applyProtection="1">
      <alignment horizontal="center" vertical="center"/>
      <protection/>
    </xf>
    <xf numFmtId="0" fontId="32" fillId="0" borderId="50" xfId="53" applyFont="1" applyBorder="1" applyAlignment="1" applyProtection="1">
      <alignment horizontal="center" vertical="center"/>
      <protection/>
    </xf>
    <xf numFmtId="0" fontId="33" fillId="0" borderId="51" xfId="53" applyFont="1" applyBorder="1" applyAlignment="1" applyProtection="1">
      <alignment horizontal="center" vertical="center"/>
      <protection/>
    </xf>
    <xf numFmtId="0" fontId="0" fillId="0" borderId="0" xfId="53" applyFont="1" applyFill="1" applyAlignment="1" applyProtection="1">
      <alignment vertical="center"/>
      <protection/>
    </xf>
    <xf numFmtId="0" fontId="6" fillId="0" borderId="0" xfId="53" applyProtection="1">
      <alignment/>
      <protection/>
    </xf>
    <xf numFmtId="0" fontId="0" fillId="0" borderId="0" xfId="53" applyFont="1" applyAlignment="1" applyProtection="1">
      <alignment vertical="center"/>
      <protection/>
    </xf>
    <xf numFmtId="0" fontId="33" fillId="22" borderId="52" xfId="0" applyFont="1" applyFill="1" applyBorder="1" applyAlignment="1" applyProtection="1">
      <alignment horizontal="center" vertical="center"/>
      <protection/>
    </xf>
    <xf numFmtId="0" fontId="33" fillId="22" borderId="53" xfId="0" applyFont="1" applyFill="1" applyBorder="1" applyAlignment="1" applyProtection="1">
      <alignment horizontal="center" vertical="center"/>
      <protection/>
    </xf>
    <xf numFmtId="0" fontId="0" fillId="22" borderId="17" xfId="0" applyFill="1" applyBorder="1" applyAlignment="1" applyProtection="1">
      <alignment vertical="center"/>
      <protection/>
    </xf>
    <xf numFmtId="0" fontId="0" fillId="26" borderId="52" xfId="0" applyFont="1" applyFill="1" applyBorder="1" applyAlignment="1" applyProtection="1">
      <alignment horizontal="center" vertical="center" textRotation="90"/>
      <protection/>
    </xf>
    <xf numFmtId="0" fontId="0" fillId="24" borderId="52" xfId="0" applyFont="1" applyFill="1" applyBorder="1" applyAlignment="1" applyProtection="1">
      <alignment horizontal="center" vertical="center" textRotation="90"/>
      <protection/>
    </xf>
    <xf numFmtId="0" fontId="0" fillId="0" borderId="17" xfId="0" applyBorder="1" applyAlignment="1" applyProtection="1">
      <alignment vertical="center"/>
      <protection/>
    </xf>
    <xf numFmtId="0" fontId="0" fillId="27" borderId="54" xfId="53" applyFont="1" applyFill="1" applyBorder="1" applyAlignment="1" applyProtection="1">
      <alignment horizontal="center" vertical="center" textRotation="90"/>
      <protection/>
    </xf>
    <xf numFmtId="0" fontId="0" fillId="27" borderId="55" xfId="53" applyFont="1" applyFill="1" applyBorder="1" applyAlignment="1" applyProtection="1">
      <alignment horizontal="center" vertical="center"/>
      <protection/>
    </xf>
    <xf numFmtId="0" fontId="0" fillId="27" borderId="56" xfId="53" applyFont="1" applyFill="1" applyBorder="1" applyAlignment="1" applyProtection="1">
      <alignment horizontal="center" vertical="center"/>
      <protection/>
    </xf>
    <xf numFmtId="0" fontId="28" fillId="27" borderId="57" xfId="53" applyFont="1" applyFill="1" applyBorder="1" applyAlignment="1" applyProtection="1">
      <alignment horizontal="center" vertical="center" textRotation="90"/>
      <protection/>
    </xf>
    <xf numFmtId="0" fontId="28" fillId="27" borderId="58" xfId="53" applyFont="1" applyFill="1" applyBorder="1" applyAlignment="1" applyProtection="1">
      <alignment horizontal="center" vertical="center" textRotation="90"/>
      <protection/>
    </xf>
    <xf numFmtId="0" fontId="0" fillId="27" borderId="59" xfId="53" applyFont="1" applyFill="1" applyBorder="1" applyAlignment="1" applyProtection="1">
      <alignment vertical="center"/>
      <protection/>
    </xf>
    <xf numFmtId="0" fontId="0" fillId="27" borderId="60" xfId="53" applyFont="1" applyFill="1" applyBorder="1" applyAlignment="1" applyProtection="1">
      <alignment horizontal="center" vertical="center"/>
      <protection/>
    </xf>
    <xf numFmtId="0" fontId="0" fillId="27" borderId="61" xfId="53" applyFont="1" applyFill="1" applyBorder="1" applyAlignment="1" applyProtection="1">
      <alignment horizontal="center" vertical="center"/>
      <protection/>
    </xf>
    <xf numFmtId="0" fontId="0" fillId="27" borderId="62" xfId="53" applyFont="1" applyFill="1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vertical="center"/>
      <protection/>
    </xf>
    <xf numFmtId="169" fontId="0" fillId="0" borderId="52" xfId="0" applyNumberFormat="1" applyBorder="1" applyAlignment="1" applyProtection="1">
      <alignment vertical="center"/>
      <protection/>
    </xf>
    <xf numFmtId="0" fontId="0" fillId="0" borderId="17" xfId="0" applyNumberFormat="1" applyBorder="1" applyAlignment="1" applyProtection="1">
      <alignment vertical="center"/>
      <protection/>
    </xf>
    <xf numFmtId="0" fontId="0" fillId="27" borderId="63" xfId="53" applyFont="1" applyFill="1" applyBorder="1" applyAlignment="1" applyProtection="1">
      <alignment horizontal="center" vertical="center"/>
      <protection/>
    </xf>
    <xf numFmtId="0" fontId="0" fillId="27" borderId="43" xfId="53" applyFont="1" applyFill="1" applyBorder="1" applyAlignment="1" applyProtection="1">
      <alignment vertical="center"/>
      <protection/>
    </xf>
    <xf numFmtId="172" fontId="0" fillId="27" borderId="35" xfId="53" applyNumberFormat="1" applyFont="1" applyFill="1" applyBorder="1" applyAlignment="1" applyProtection="1">
      <alignment vertical="center"/>
      <protection/>
    </xf>
    <xf numFmtId="172" fontId="0" fillId="27" borderId="64" xfId="53" applyNumberFormat="1" applyFont="1" applyFill="1" applyBorder="1" applyAlignment="1" applyProtection="1">
      <alignment vertical="center"/>
      <protection/>
    </xf>
    <xf numFmtId="0" fontId="0" fillId="27" borderId="0" xfId="53" applyFont="1" applyFill="1" applyBorder="1" applyAlignment="1" applyProtection="1">
      <alignment vertical="center"/>
      <protection/>
    </xf>
    <xf numFmtId="0" fontId="0" fillId="27" borderId="33" xfId="53" applyFont="1" applyFill="1" applyBorder="1" applyAlignment="1" applyProtection="1">
      <alignment vertical="center"/>
      <protection/>
    </xf>
    <xf numFmtId="0" fontId="0" fillId="27" borderId="65" xfId="53" applyFont="1" applyFill="1" applyBorder="1" applyAlignment="1" applyProtection="1">
      <alignment vertical="center"/>
      <protection/>
    </xf>
    <xf numFmtId="0" fontId="0" fillId="0" borderId="66" xfId="0" applyBorder="1" applyAlignment="1" applyProtection="1">
      <alignment vertical="center"/>
      <protection/>
    </xf>
    <xf numFmtId="0" fontId="6" fillId="0" borderId="0" xfId="53" applyFont="1" applyProtection="1">
      <alignment/>
      <protection/>
    </xf>
    <xf numFmtId="0" fontId="0" fillId="0" borderId="67" xfId="0" applyBorder="1" applyAlignment="1" applyProtection="1">
      <alignment vertical="center"/>
      <protection/>
    </xf>
    <xf numFmtId="169" fontId="0" fillId="0" borderId="33" xfId="0" applyNumberFormat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32" xfId="0" applyNumberFormat="1" applyBorder="1" applyAlignment="1" applyProtection="1">
      <alignment vertical="center"/>
      <protection/>
    </xf>
    <xf numFmtId="2" fontId="0" fillId="0" borderId="0" xfId="53" applyNumberFormat="1" applyFont="1" applyAlignment="1" applyProtection="1">
      <alignment vertical="center"/>
      <protection/>
    </xf>
    <xf numFmtId="0" fontId="0" fillId="24" borderId="50" xfId="53" applyFont="1" applyFill="1" applyBorder="1" applyAlignment="1" applyProtection="1">
      <alignment horizontal="left" vertical="center"/>
      <protection/>
    </xf>
    <xf numFmtId="175" fontId="0" fillId="24" borderId="51" xfId="53" applyNumberFormat="1" applyFont="1" applyFill="1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vertical="center"/>
      <protection/>
    </xf>
    <xf numFmtId="167" fontId="22" fillId="24" borderId="68" xfId="53" applyNumberFormat="1" applyFont="1" applyFill="1" applyBorder="1" applyAlignment="1" applyProtection="1">
      <alignment horizontal="center" vertical="center"/>
      <protection/>
    </xf>
    <xf numFmtId="0" fontId="0" fillId="22" borderId="53" xfId="0" applyFill="1" applyBorder="1" applyAlignment="1" applyProtection="1">
      <alignment vertical="center"/>
      <protection/>
    </xf>
    <xf numFmtId="0" fontId="33" fillId="24" borderId="69" xfId="53" applyFont="1" applyFill="1" applyBorder="1" applyAlignment="1" applyProtection="1">
      <alignment horizontal="right" vertical="center"/>
      <protection/>
    </xf>
    <xf numFmtId="0" fontId="33" fillId="24" borderId="70" xfId="53" applyFont="1" applyFill="1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horizontal="center" vertical="center"/>
      <protection/>
    </xf>
    <xf numFmtId="0" fontId="0" fillId="27" borderId="71" xfId="53" applyFont="1" applyFill="1" applyBorder="1" applyAlignment="1" applyProtection="1">
      <alignment horizontal="center" vertical="center" textRotation="90"/>
      <protection/>
    </xf>
    <xf numFmtId="0" fontId="6" fillId="0" borderId="0" xfId="53" applyAlignment="1" applyProtection="1">
      <alignment horizontal="center"/>
      <protection/>
    </xf>
    <xf numFmtId="0" fontId="0" fillId="0" borderId="0" xfId="53" applyFont="1" applyFill="1" applyAlignment="1" applyProtection="1">
      <alignment horizontal="center" vertical="center"/>
      <protection/>
    </xf>
    <xf numFmtId="0" fontId="0" fillId="27" borderId="72" xfId="53" applyFont="1" applyFill="1" applyBorder="1" applyAlignment="1" applyProtection="1">
      <alignment horizontal="center" vertical="center"/>
      <protection/>
    </xf>
    <xf numFmtId="0" fontId="0" fillId="27" borderId="38" xfId="53" applyFont="1" applyFill="1" applyBorder="1" applyAlignment="1" applyProtection="1">
      <alignment vertical="center"/>
      <protection/>
    </xf>
    <xf numFmtId="0" fontId="0" fillId="27" borderId="0" xfId="53" applyFont="1" applyFill="1" applyAlignment="1" applyProtection="1">
      <alignment vertical="center"/>
      <protection/>
    </xf>
    <xf numFmtId="0" fontId="0" fillId="27" borderId="73" xfId="53" applyFont="1" applyFill="1" applyBorder="1" applyAlignment="1" applyProtection="1">
      <alignment horizontal="center" vertical="center"/>
      <protection/>
    </xf>
    <xf numFmtId="0" fontId="0" fillId="27" borderId="45" xfId="53" applyFont="1" applyFill="1" applyBorder="1" applyAlignment="1" applyProtection="1">
      <alignment vertical="center"/>
      <protection/>
    </xf>
    <xf numFmtId="0" fontId="25" fillId="0" borderId="0" xfId="53" applyFont="1" applyAlignment="1">
      <alignment horizontal="center"/>
      <protection/>
    </xf>
    <xf numFmtId="0" fontId="0" fillId="0" borderId="0" xfId="53" applyFont="1">
      <alignment/>
      <protection/>
    </xf>
    <xf numFmtId="0" fontId="35" fillId="0" borderId="0" xfId="53" applyFont="1" applyAlignment="1">
      <alignment vertical="center"/>
      <protection/>
    </xf>
    <xf numFmtId="0" fontId="36" fillId="0" borderId="0" xfId="53" applyFont="1" applyAlignment="1" applyProtection="1">
      <alignment horizontal="center" vertical="center"/>
      <protection/>
    </xf>
    <xf numFmtId="0" fontId="35" fillId="0" borderId="0" xfId="53" applyFont="1" applyAlignment="1">
      <alignment horizontal="left" vertical="center"/>
      <protection/>
    </xf>
    <xf numFmtId="0" fontId="26" fillId="4" borderId="0" xfId="53" applyFont="1" applyFill="1" applyAlignment="1" applyProtection="1">
      <alignment horizontal="center" vertical="center"/>
      <protection locked="0"/>
    </xf>
    <xf numFmtId="0" fontId="37" fillId="0" borderId="0" xfId="53" applyNumberFormat="1" applyFont="1" applyAlignment="1">
      <alignment horizontal="center" vertical="center"/>
      <protection/>
    </xf>
    <xf numFmtId="0" fontId="39" fillId="0" borderId="0" xfId="53" applyFont="1" applyBorder="1" applyAlignment="1">
      <alignment/>
      <protection/>
    </xf>
    <xf numFmtId="0" fontId="0" fillId="0" borderId="0" xfId="53" applyFont="1" applyAlignment="1">
      <alignment horizontal="left"/>
      <protection/>
    </xf>
    <xf numFmtId="0" fontId="40" fillId="0" borderId="0" xfId="53" applyFont="1" applyAlignment="1">
      <alignment horizontal="center"/>
      <protection/>
    </xf>
    <xf numFmtId="0" fontId="41" fillId="0" borderId="74" xfId="53" applyFont="1" applyFill="1" applyBorder="1" applyAlignment="1">
      <alignment vertical="center"/>
      <protection/>
    </xf>
    <xf numFmtId="0" fontId="38" fillId="0" borderId="0" xfId="53" applyFont="1" applyBorder="1" applyAlignment="1">
      <alignment vertical="top"/>
      <protection/>
    </xf>
    <xf numFmtId="0" fontId="41" fillId="0" borderId="75" xfId="53" applyFont="1" applyBorder="1" applyAlignment="1">
      <alignment horizontal="left"/>
      <protection/>
    </xf>
    <xf numFmtId="2" fontId="41" fillId="0" borderId="0" xfId="53" applyNumberFormat="1" applyFont="1">
      <alignment/>
      <protection/>
    </xf>
    <xf numFmtId="173" fontId="41" fillId="0" borderId="0" xfId="53" applyNumberFormat="1" applyFont="1" applyAlignment="1">
      <alignment horizontal="left"/>
      <protection/>
    </xf>
    <xf numFmtId="0" fontId="42" fillId="0" borderId="76" xfId="53" applyFont="1" applyFill="1" applyBorder="1" applyAlignment="1">
      <alignment vertical="top" wrapText="1"/>
      <protection/>
    </xf>
    <xf numFmtId="0" fontId="37" fillId="0" borderId="0" xfId="53" applyFont="1" applyBorder="1" applyAlignment="1">
      <alignment vertical="center"/>
      <protection/>
    </xf>
    <xf numFmtId="0" fontId="41" fillId="0" borderId="77" xfId="53" applyFont="1" applyBorder="1" applyAlignment="1">
      <alignment horizontal="left"/>
      <protection/>
    </xf>
    <xf numFmtId="0" fontId="43" fillId="0" borderId="0" xfId="53" applyFont="1" applyAlignment="1">
      <alignment vertical="center"/>
      <protection/>
    </xf>
    <xf numFmtId="2" fontId="44" fillId="4" borderId="33" xfId="53" applyNumberFormat="1" applyFont="1" applyFill="1" applyBorder="1" applyAlignment="1">
      <alignment horizontal="right" vertical="center"/>
      <protection/>
    </xf>
    <xf numFmtId="173" fontId="44" fillId="0" borderId="44" xfId="53" applyNumberFormat="1" applyFont="1" applyBorder="1" applyAlignment="1">
      <alignment horizontal="left" vertical="center"/>
      <protection/>
    </xf>
    <xf numFmtId="0" fontId="35" fillId="0" borderId="0" xfId="53" applyFont="1" applyAlignment="1">
      <alignment horizontal="left"/>
      <protection/>
    </xf>
    <xf numFmtId="0" fontId="0" fillId="0" borderId="0" xfId="53" applyFont="1" applyBorder="1" applyAlignment="1">
      <alignment/>
      <protection/>
    </xf>
    <xf numFmtId="0" fontId="37" fillId="0" borderId="78" xfId="53" applyFont="1" applyBorder="1" applyAlignment="1">
      <alignment vertical="center" wrapText="1"/>
      <protection/>
    </xf>
    <xf numFmtId="182" fontId="41" fillId="0" borderId="79" xfId="53" applyNumberFormat="1" applyFont="1" applyBorder="1" applyAlignment="1">
      <alignment horizontal="center"/>
      <protection/>
    </xf>
    <xf numFmtId="0" fontId="40" fillId="4" borderId="33" xfId="53" applyFont="1" applyFill="1" applyBorder="1" applyAlignment="1">
      <alignment horizontal="center"/>
      <protection/>
    </xf>
    <xf numFmtId="182" fontId="41" fillId="0" borderId="44" xfId="53" applyNumberFormat="1" applyFont="1" applyBorder="1" applyAlignment="1">
      <alignment horizontal="center"/>
      <protection/>
    </xf>
    <xf numFmtId="0" fontId="41" fillId="0" borderId="80" xfId="53" applyFont="1" applyBorder="1" applyAlignment="1">
      <alignment horizontal="left"/>
      <protection/>
    </xf>
    <xf numFmtId="0" fontId="43" fillId="0" borderId="0" xfId="53" applyFont="1" applyAlignment="1">
      <alignment horizontal="left" vertical="center"/>
      <protection/>
    </xf>
    <xf numFmtId="0" fontId="46" fillId="0" borderId="0" xfId="53" applyFont="1" applyAlignment="1">
      <alignment horizontal="left"/>
      <protection/>
    </xf>
    <xf numFmtId="0" fontId="47" fillId="0" borderId="0" xfId="53" applyFont="1" applyAlignment="1">
      <alignment/>
      <protection/>
    </xf>
    <xf numFmtId="167" fontId="22" fillId="24" borderId="11" xfId="53" applyNumberFormat="1" applyFont="1" applyFill="1" applyBorder="1" applyAlignment="1" applyProtection="1">
      <alignment horizontal="center" vertical="center"/>
      <protection/>
    </xf>
    <xf numFmtId="0" fontId="48" fillId="0" borderId="0" xfId="53" applyFont="1" applyAlignment="1">
      <alignment horizontal="center"/>
      <protection/>
    </xf>
    <xf numFmtId="2" fontId="49" fillId="0" borderId="0" xfId="53" applyNumberFormat="1" applyFont="1" applyBorder="1" applyAlignment="1">
      <alignment horizontal="center"/>
      <protection/>
    </xf>
    <xf numFmtId="2" fontId="48" fillId="0" borderId="0" xfId="53" applyNumberFormat="1" applyFont="1" applyBorder="1" applyAlignment="1">
      <alignment horizontal="center"/>
      <protection/>
    </xf>
    <xf numFmtId="0" fontId="49" fillId="0" borderId="0" xfId="53" applyFont="1" applyAlignment="1">
      <alignment horizontal="center"/>
      <protection/>
    </xf>
    <xf numFmtId="0" fontId="51" fillId="0" borderId="0" xfId="53" applyFont="1">
      <alignment/>
      <protection/>
    </xf>
    <xf numFmtId="2" fontId="47" fillId="0" borderId="0" xfId="53" applyNumberFormat="1" applyFont="1" applyAlignment="1">
      <alignment vertical="center"/>
      <protection/>
    </xf>
    <xf numFmtId="173" fontId="54" fillId="0" borderId="0" xfId="53" applyNumberFormat="1" applyFont="1" applyAlignment="1">
      <alignment horizontal="left" vertical="center"/>
      <protection/>
    </xf>
    <xf numFmtId="173" fontId="44" fillId="0" borderId="44" xfId="53" applyNumberFormat="1" applyFont="1" applyBorder="1" applyAlignment="1">
      <alignment horizontal="left"/>
      <protection/>
    </xf>
    <xf numFmtId="0" fontId="43" fillId="0" borderId="0" xfId="53" applyFont="1" applyAlignment="1">
      <alignment horizontal="center" vertical="center"/>
      <protection/>
    </xf>
    <xf numFmtId="2" fontId="43" fillId="4" borderId="49" xfId="53" applyNumberFormat="1" applyFont="1" applyFill="1" applyBorder="1" applyAlignment="1">
      <alignment vertical="center"/>
      <protection/>
    </xf>
    <xf numFmtId="173" fontId="43" fillId="4" borderId="51" xfId="53" applyNumberFormat="1" applyFont="1" applyFill="1" applyBorder="1" applyAlignment="1">
      <alignment horizontal="left" vertical="center"/>
      <protection/>
    </xf>
    <xf numFmtId="0" fontId="25" fillId="0" borderId="81" xfId="53" applyFont="1" applyBorder="1" applyAlignment="1" applyProtection="1">
      <alignment horizontal="center"/>
      <protection/>
    </xf>
    <xf numFmtId="0" fontId="25" fillId="0" borderId="82" xfId="53" applyFont="1" applyBorder="1" applyAlignment="1" applyProtection="1">
      <alignment horizontal="center"/>
      <protection/>
    </xf>
    <xf numFmtId="0" fontId="25" fillId="0" borderId="83" xfId="53" applyFont="1" applyBorder="1" applyAlignment="1" applyProtection="1">
      <alignment horizontal="center"/>
      <protection/>
    </xf>
    <xf numFmtId="0" fontId="0" fillId="0" borderId="81" xfId="53" applyFont="1" applyBorder="1" applyAlignment="1" applyProtection="1">
      <alignment horizontal="center"/>
      <protection/>
    </xf>
    <xf numFmtId="0" fontId="0" fillId="0" borderId="83" xfId="53" applyFont="1" applyBorder="1" applyAlignment="1" applyProtection="1">
      <alignment horizontal="center"/>
      <protection/>
    </xf>
    <xf numFmtId="0" fontId="24" fillId="22" borderId="84" xfId="53" applyFont="1" applyFill="1" applyBorder="1" applyAlignment="1" applyProtection="1">
      <alignment horizontal="center" vertical="center"/>
      <protection/>
    </xf>
    <xf numFmtId="0" fontId="24" fillId="22" borderId="11" xfId="53" applyFont="1" applyFill="1" applyBorder="1" applyAlignment="1" applyProtection="1">
      <alignment horizontal="center" vertical="center"/>
      <protection/>
    </xf>
    <xf numFmtId="0" fontId="0" fillId="0" borderId="85" xfId="53" applyFont="1" applyBorder="1" applyAlignment="1" applyProtection="1">
      <alignment horizontal="center"/>
      <protection/>
    </xf>
    <xf numFmtId="0" fontId="0" fillId="0" borderId="82" xfId="53" applyFont="1" applyBorder="1" applyAlignment="1" applyProtection="1">
      <alignment horizontal="center"/>
      <protection/>
    </xf>
    <xf numFmtId="0" fontId="0" fillId="24" borderId="81" xfId="53" applyFont="1" applyFill="1" applyBorder="1" applyAlignment="1" applyProtection="1">
      <alignment horizontal="center"/>
      <protection/>
    </xf>
    <xf numFmtId="0" fontId="0" fillId="24" borderId="82" xfId="53" applyFont="1" applyFill="1" applyBorder="1" applyAlignment="1" applyProtection="1">
      <alignment horizontal="center"/>
      <protection/>
    </xf>
    <xf numFmtId="0" fontId="0" fillId="24" borderId="86" xfId="53" applyFont="1" applyFill="1" applyBorder="1" applyAlignment="1" applyProtection="1">
      <alignment horizontal="center"/>
      <protection/>
    </xf>
    <xf numFmtId="0" fontId="22" fillId="24" borderId="11" xfId="53" applyFont="1" applyFill="1" applyBorder="1" applyAlignment="1" applyProtection="1">
      <alignment horizontal="center" vertical="center"/>
      <protection/>
    </xf>
    <xf numFmtId="0" fontId="25" fillId="0" borderId="85" xfId="53" applyFont="1" applyBorder="1" applyAlignment="1" applyProtection="1">
      <alignment horizontal="center"/>
      <protection/>
    </xf>
    <xf numFmtId="0" fontId="0" fillId="0" borderId="81" xfId="53" applyFont="1" applyFill="1" applyBorder="1" applyAlignment="1" applyProtection="1">
      <alignment horizontal="center"/>
      <protection/>
    </xf>
    <xf numFmtId="0" fontId="0" fillId="0" borderId="82" xfId="53" applyFont="1" applyFill="1" applyBorder="1" applyAlignment="1" applyProtection="1">
      <alignment horizontal="center"/>
      <protection/>
    </xf>
    <xf numFmtId="0" fontId="33" fillId="22" borderId="87" xfId="53" applyFont="1" applyFill="1" applyBorder="1" applyAlignment="1" applyProtection="1">
      <alignment horizontal="center" vertical="center"/>
      <protection/>
    </xf>
    <xf numFmtId="0" fontId="0" fillId="24" borderId="50" xfId="53" applyFont="1" applyFill="1" applyBorder="1" applyAlignment="1" applyProtection="1">
      <alignment horizontal="center" vertical="center"/>
      <protection/>
    </xf>
    <xf numFmtId="0" fontId="0" fillId="24" borderId="51" xfId="53" applyFont="1" applyFill="1" applyBorder="1" applyAlignment="1" applyProtection="1">
      <alignment horizontal="center" vertical="center"/>
      <protection/>
    </xf>
    <xf numFmtId="0" fontId="33" fillId="24" borderId="88" xfId="53" applyFont="1" applyFill="1" applyBorder="1" applyAlignment="1" applyProtection="1">
      <alignment horizontal="center" vertical="center"/>
      <protection/>
    </xf>
    <xf numFmtId="0" fontId="33" fillId="24" borderId="87" xfId="53" applyFont="1" applyFill="1" applyBorder="1" applyAlignment="1" applyProtection="1">
      <alignment horizontal="center" vertical="center"/>
      <protection/>
    </xf>
    <xf numFmtId="0" fontId="33" fillId="24" borderId="89" xfId="53" applyFont="1" applyFill="1" applyBorder="1" applyAlignment="1" applyProtection="1">
      <alignment horizontal="center" vertical="center"/>
      <protection/>
    </xf>
    <xf numFmtId="175" fontId="25" fillId="0" borderId="0" xfId="53" applyNumberFormat="1" applyFont="1" applyBorder="1" applyAlignment="1">
      <alignment horizontal="center" vertical="center"/>
      <protection/>
    </xf>
    <xf numFmtId="0" fontId="41" fillId="0" borderId="75" xfId="53" applyFont="1" applyBorder="1" applyAlignment="1">
      <alignment horizontal="left"/>
      <protection/>
    </xf>
    <xf numFmtId="0" fontId="0" fillId="0" borderId="0" xfId="53" applyFont="1" applyBorder="1" applyAlignment="1">
      <alignment horizontal="center"/>
      <protection/>
    </xf>
    <xf numFmtId="0" fontId="40" fillId="4" borderId="90" xfId="53" applyFont="1" applyFill="1" applyBorder="1" applyAlignment="1">
      <alignment horizontal="center" vertical="center"/>
      <protection/>
    </xf>
    <xf numFmtId="0" fontId="40" fillId="4" borderId="91" xfId="53" applyFont="1" applyFill="1" applyBorder="1" applyAlignment="1">
      <alignment horizontal="center" vertical="center"/>
      <protection/>
    </xf>
    <xf numFmtId="182" fontId="41" fillId="0" borderId="92" xfId="53" applyNumberFormat="1" applyFont="1" applyBorder="1" applyAlignment="1">
      <alignment horizontal="center" vertical="center"/>
      <protection/>
    </xf>
    <xf numFmtId="182" fontId="41" fillId="0" borderId="93" xfId="53" applyNumberFormat="1" applyFont="1" applyBorder="1" applyAlignment="1">
      <alignment horizontal="center" vertical="center"/>
      <protection/>
    </xf>
    <xf numFmtId="0" fontId="34" fillId="0" borderId="0" xfId="53" applyFont="1" applyBorder="1" applyAlignment="1">
      <alignment horizontal="center"/>
      <protection/>
    </xf>
    <xf numFmtId="0" fontId="38" fillId="0" borderId="90" xfId="53" applyFont="1" applyFill="1" applyBorder="1" applyAlignment="1">
      <alignment horizontal="left" vertical="center"/>
      <protection/>
    </xf>
    <xf numFmtId="0" fontId="38" fillId="0" borderId="94" xfId="53" applyFont="1" applyFill="1" applyBorder="1" applyAlignment="1">
      <alignment horizontal="left" vertical="center"/>
      <protection/>
    </xf>
    <xf numFmtId="0" fontId="38" fillId="0" borderId="95" xfId="53" applyFont="1" applyFill="1" applyBorder="1" applyAlignment="1">
      <alignment horizontal="left" vertical="center"/>
      <protection/>
    </xf>
    <xf numFmtId="0" fontId="43" fillId="0" borderId="96" xfId="53" applyFont="1" applyBorder="1" applyAlignment="1">
      <alignment horizontal="left" vertical="center"/>
      <protection/>
    </xf>
    <xf numFmtId="0" fontId="48" fillId="0" borderId="0" xfId="53" applyFont="1" applyBorder="1" applyAlignment="1">
      <alignment horizontal="left"/>
      <protection/>
    </xf>
    <xf numFmtId="0" fontId="46" fillId="0" borderId="75" xfId="53" applyFont="1" applyBorder="1" applyAlignment="1">
      <alignment horizontal="left" vertical="center"/>
      <protection/>
    </xf>
    <xf numFmtId="0" fontId="37" fillId="0" borderId="97" xfId="53" applyFont="1" applyFill="1" applyBorder="1" applyAlignment="1">
      <alignment horizontal="right" vertical="center" wrapText="1"/>
      <protection/>
    </xf>
    <xf numFmtId="0" fontId="0" fillId="0" borderId="98" xfId="0" applyBorder="1" applyAlignment="1">
      <alignment horizontal="right"/>
    </xf>
    <xf numFmtId="0" fontId="0" fillId="0" borderId="99" xfId="0" applyBorder="1" applyAlignment="1">
      <alignment horizontal="right"/>
    </xf>
    <xf numFmtId="0" fontId="38" fillId="0" borderId="74" xfId="53" applyFont="1" applyFill="1" applyBorder="1" applyAlignment="1">
      <alignment horizontal="left" vertical="center"/>
      <protection/>
    </xf>
    <xf numFmtId="0" fontId="38" fillId="0" borderId="0" xfId="53" applyFont="1" applyFill="1" applyBorder="1" applyAlignment="1">
      <alignment horizontal="left" vertical="center"/>
      <protection/>
    </xf>
    <xf numFmtId="0" fontId="38" fillId="0" borderId="76" xfId="53" applyFont="1" applyFill="1" applyBorder="1" applyAlignment="1">
      <alignment horizontal="left" vertical="center"/>
      <protection/>
    </xf>
    <xf numFmtId="0" fontId="55" fillId="0" borderId="0" xfId="53" applyFont="1" applyAlignment="1">
      <alignment horizontal="right"/>
      <protection/>
    </xf>
    <xf numFmtId="0" fontId="26" fillId="0" borderId="0" xfId="53" applyFont="1" applyAlignment="1">
      <alignment horizontal="right"/>
      <protection/>
    </xf>
    <xf numFmtId="0" fontId="53" fillId="0" borderId="0" xfId="53" applyFont="1" applyBorder="1" applyAlignment="1">
      <alignment horizontal="right"/>
      <protection/>
    </xf>
    <xf numFmtId="0" fontId="26" fillId="0" borderId="0" xfId="53" applyFont="1" applyBorder="1" applyAlignment="1">
      <alignment horizontal="right"/>
      <protection/>
    </xf>
    <xf numFmtId="0" fontId="37" fillId="0" borderId="74" xfId="53" applyFont="1" applyFill="1" applyBorder="1" applyAlignment="1">
      <alignment horizontal="left" vertical="top" wrapText="1" indent="1"/>
      <protection/>
    </xf>
    <xf numFmtId="0" fontId="37" fillId="0" borderId="0" xfId="53" applyFont="1" applyFill="1" applyBorder="1" applyAlignment="1">
      <alignment horizontal="left" vertical="top" wrapText="1" indent="1"/>
      <protection/>
    </xf>
    <xf numFmtId="0" fontId="45" fillId="4" borderId="41" xfId="53" applyFont="1" applyFill="1" applyBorder="1" applyAlignment="1">
      <alignment horizontal="center"/>
      <protection/>
    </xf>
    <xf numFmtId="0" fontId="45" fillId="4" borderId="42" xfId="53" applyFont="1" applyFill="1" applyBorder="1" applyAlignment="1">
      <alignment horizontal="center"/>
      <protection/>
    </xf>
    <xf numFmtId="0" fontId="50" fillId="0" borderId="0" xfId="53" applyFont="1" applyAlignment="1" applyProtection="1">
      <alignment horizontal="center" vertical="center"/>
      <protection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3 ans ONP" xfId="53"/>
    <cellStyle name="Pilote de données - Catégorie" xfId="54"/>
    <cellStyle name="Pilote de données - Champ" xfId="55"/>
    <cellStyle name="Pilote de données - Coin" xfId="56"/>
    <cellStyle name="Pilote de données - Valeur" xfId="57"/>
    <cellStyle name="Percent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</xdr:row>
      <xdr:rowOff>247650</xdr:rowOff>
    </xdr:from>
    <xdr:to>
      <xdr:col>1</xdr:col>
      <xdr:colOff>1647825</xdr:colOff>
      <xdr:row>2</xdr:row>
      <xdr:rowOff>1657350</xdr:rowOff>
    </xdr:to>
    <xdr:pic>
      <xdr:nvPicPr>
        <xdr:cNvPr id="1" name="Picture 9" descr="ONP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695325"/>
          <a:ext cx="16383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15</xdr:row>
      <xdr:rowOff>209550</xdr:rowOff>
    </xdr:from>
    <xdr:to>
      <xdr:col>4</xdr:col>
      <xdr:colOff>2114550</xdr:colOff>
      <xdr:row>23</xdr:row>
      <xdr:rowOff>38100</xdr:rowOff>
    </xdr:to>
    <xdr:pic>
      <xdr:nvPicPr>
        <xdr:cNvPr id="1" name="Picture 4" descr="ONP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3562350"/>
          <a:ext cx="188595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23</xdr:row>
      <xdr:rowOff>180975</xdr:rowOff>
    </xdr:from>
    <xdr:to>
      <xdr:col>4</xdr:col>
      <xdr:colOff>2781300</xdr:colOff>
      <xdr:row>25</xdr:row>
      <xdr:rowOff>38100</xdr:rowOff>
    </xdr:to>
    <xdr:pic>
      <xdr:nvPicPr>
        <xdr:cNvPr id="2" name="Picture 5" descr="equideclic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43650" y="5438775"/>
          <a:ext cx="9620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20110521\20110521_3aLEP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20623ResultatsOurvilleEnCau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CS"/>
      <sheetName val="Moulinette"/>
      <sheetName val="Peloton"/>
      <sheetName val="Notes"/>
      <sheetName val="Classements"/>
      <sheetName val="Par jury"/>
      <sheetName val="Fiche 3 ans"/>
      <sheetName val="Grilles"/>
    </sheetNames>
    <sheetDataSet>
      <sheetData sheetId="6">
        <row r="3">
          <cell r="F3">
            <v>2</v>
          </cell>
        </row>
        <row r="12">
          <cell r="C12">
            <v>5</v>
          </cell>
          <cell r="F12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CS"/>
      <sheetName val="FCS1A"/>
      <sheetName val="Moulinette1A"/>
      <sheetName val="Notes1A"/>
      <sheetName val="Classements1A"/>
      <sheetName val="Par jury1A"/>
      <sheetName val="Fiche1A"/>
      <sheetName val="FCS2A"/>
      <sheetName val="Moulinette2A"/>
      <sheetName val="Notes2A"/>
      <sheetName val="Classements2A"/>
      <sheetName val="Par jury2A"/>
      <sheetName val="Fiche2A"/>
      <sheetName val="FCS3A"/>
      <sheetName val="Récapitulatif"/>
      <sheetName val="Moulinette3A"/>
      <sheetName val="Notes3A"/>
      <sheetName val="Classements3A"/>
      <sheetName val="Par jury3A"/>
      <sheetName val="Fiche 3 ans"/>
      <sheetName val="FCSPS"/>
      <sheetName val="MoulinettePS"/>
      <sheetName val="NotesPS"/>
      <sheetName val="ClassementsPS"/>
      <sheetName val="ClassementsF"/>
      <sheetName val="Fiche Poulinières"/>
      <sheetName val="Fiche Foals"/>
      <sheetName val="Horaires"/>
      <sheetName val="Grilles"/>
    </sheetNames>
    <sheetDataSet>
      <sheetData sheetId="15">
        <row r="5">
          <cell r="AW5" t="str">
            <v>M</v>
          </cell>
          <cell r="AX5" t="str">
            <v>JAGUAR DE PARIGNY (FR) PFS</v>
          </cell>
          <cell r="AY5" t="str">
            <v>SYMBOLE (FR) POT</v>
          </cell>
          <cell r="AZ5" t="str">
            <v>LOSKO (FR) POT</v>
          </cell>
          <cell r="BA5">
            <v>40021</v>
          </cell>
        </row>
        <row r="6">
          <cell r="T6">
            <v>142</v>
          </cell>
          <cell r="AW6" t="str">
            <v>M</v>
          </cell>
          <cell r="AX6" t="str">
            <v>LINARO (DE) POET</v>
          </cell>
          <cell r="AY6" t="str">
            <v>RIVAIZY DE CANDOLLE (FR) PO</v>
          </cell>
          <cell r="AZ6" t="str">
            <v>WELCOME SYMPATICO (DE) HAN</v>
          </cell>
        </row>
        <row r="7">
          <cell r="T7">
            <v>141</v>
          </cell>
          <cell r="AW7" t="str">
            <v>M</v>
          </cell>
          <cell r="AX7" t="str">
            <v>MELVIN CANDY (FR) PFS</v>
          </cell>
          <cell r="AY7" t="str">
            <v>LEA DE JOANDESY (FR) PFS</v>
          </cell>
          <cell r="AZ7" t="str">
            <v>CROCODILE MAHOUD (FR) PFS</v>
          </cell>
        </row>
        <row r="8">
          <cell r="T8">
            <v>146</v>
          </cell>
          <cell r="AW8" t="str">
            <v>M</v>
          </cell>
          <cell r="AX8" t="str">
            <v>MOONLIGHT BERENGER (FR) PFS</v>
          </cell>
          <cell r="AY8" t="str">
            <v>HIRIS DE PLEVILLE (FR) PFS</v>
          </cell>
          <cell r="AZ8" t="str">
            <v>FAKIR DE RAVARY (FR) CO</v>
          </cell>
        </row>
        <row r="9">
          <cell r="T9">
            <v>150</v>
          </cell>
          <cell r="AW9" t="str">
            <v>M</v>
          </cell>
          <cell r="AX9" t="str">
            <v>HAVANE WELSH (FR) WD</v>
          </cell>
          <cell r="AY9" t="str">
            <v>REBANNE DE L'AUBE (FR) OC</v>
          </cell>
          <cell r="AZ9" t="str">
            <v>DIABLO DE FIEFS (FR) POT</v>
          </cell>
        </row>
        <row r="10">
          <cell r="T10">
            <v>141</v>
          </cell>
          <cell r="AW10" t="str">
            <v>F</v>
          </cell>
          <cell r="AX10" t="str">
            <v>QUICK STAR (FR) SFA</v>
          </cell>
          <cell r="AY10" t="str">
            <v>GIDIANA (FR) PFS</v>
          </cell>
          <cell r="AZ10" t="str">
            <v>ADORO AL MAURY (FR) AR</v>
          </cell>
        </row>
        <row r="11">
          <cell r="T11">
            <v>142</v>
          </cell>
          <cell r="AW11" t="str">
            <v>F</v>
          </cell>
          <cell r="AX11" t="str">
            <v>HAVANE WELSH (FR) WD</v>
          </cell>
          <cell r="AY11" t="str">
            <v>GIPSY DU SAUSSEY (FR) PFS</v>
          </cell>
          <cell r="AZ11" t="str">
            <v>PALEO DARGOS (FR) PFS</v>
          </cell>
        </row>
        <row r="12">
          <cell r="T12">
            <v>143</v>
          </cell>
          <cell r="AW12" t="str">
            <v>F</v>
          </cell>
          <cell r="AX12" t="str">
            <v>MOONLIGHT BERENGER (FR) PFS</v>
          </cell>
          <cell r="AY12" t="str">
            <v>FIRST CHOICE (IE) ISH</v>
          </cell>
          <cell r="AZ12" t="str">
            <v>CLOVER HILL () SE</v>
          </cell>
        </row>
        <row r="13">
          <cell r="T13">
            <v>144</v>
          </cell>
          <cell r="AW13" t="str">
            <v>H</v>
          </cell>
          <cell r="AX13" t="str">
            <v>GOLIATH DES LONDES (FR) PFS</v>
          </cell>
          <cell r="AY13" t="str">
            <v>JACHYNTE (FR) PFS</v>
          </cell>
          <cell r="AZ13" t="str">
            <v>PALLIKARE D'ANJOU (FR) CO</v>
          </cell>
        </row>
        <row r="14">
          <cell r="T14">
            <v>146</v>
          </cell>
          <cell r="AW14" t="str">
            <v>F</v>
          </cell>
          <cell r="AX14" t="str">
            <v>EQUUS MR SPOCK (DE) WB</v>
          </cell>
          <cell r="AY14" t="str">
            <v>LILIADE CINQ (FR) SFA</v>
          </cell>
          <cell r="AZ14" t="str">
            <v>CALINO DORO (FR) SFA</v>
          </cell>
        </row>
        <row r="15">
          <cell r="T15">
            <v>147</v>
          </cell>
          <cell r="AW15" t="str">
            <v>F</v>
          </cell>
          <cell r="AX15" t="str">
            <v>NEVER GLOVE DE FLORYS (FR) PFS</v>
          </cell>
          <cell r="AY15" t="str">
            <v>PRETTY POLLY (FR) PFS</v>
          </cell>
          <cell r="AZ15" t="str">
            <v>KOOIHUSTER TEAKE (NL) POET</v>
          </cell>
        </row>
        <row r="16">
          <cell r="T16">
            <v>147</v>
          </cell>
          <cell r="AW16" t="str">
            <v>F</v>
          </cell>
          <cell r="AX16" t="str">
            <v>SKELLORN RAIN MAN (GB) CO</v>
          </cell>
          <cell r="AY16" t="str">
            <v>RADEN DE TREVAN (FR) OC</v>
          </cell>
          <cell r="AZ16" t="str">
            <v>SMOOTH OPERATOR (DE) OES</v>
          </cell>
        </row>
        <row r="17">
          <cell r="T17">
            <v>147</v>
          </cell>
          <cell r="AW17" t="str">
            <v>F</v>
          </cell>
          <cell r="AX17" t="str">
            <v>MUST'POM (FR) AA</v>
          </cell>
          <cell r="AY17" t="str">
            <v>CORALI (FR) AA</v>
          </cell>
          <cell r="AZ17" t="str">
            <v>PICK WICK (FR) AA</v>
          </cell>
        </row>
        <row r="18">
          <cell r="T18">
            <v>147</v>
          </cell>
          <cell r="AW18" t="str">
            <v>H</v>
          </cell>
          <cell r="AX18" t="str">
            <v>MOONLIGHT BERENGER (FR) PFS</v>
          </cell>
          <cell r="AY18" t="str">
            <v>NAIADE DE LA MARE (FR) PO</v>
          </cell>
          <cell r="AZ18" t="str">
            <v>RAMBLER DE LA MARE (FR) PFS</v>
          </cell>
        </row>
        <row r="19">
          <cell r="T19">
            <v>148</v>
          </cell>
          <cell r="AW19" t="str">
            <v>F</v>
          </cell>
          <cell r="AX19" t="str">
            <v>PTICHOUAN DELPHINIERE (FR) WTC</v>
          </cell>
          <cell r="AY19" t="str">
            <v>UPPERGRAIG SUNSET (GB) WTC</v>
          </cell>
          <cell r="AZ19" t="str">
            <v>CASCOB DAFYDD DDU (GB) WD</v>
          </cell>
        </row>
        <row r="20">
          <cell r="T20">
            <v>148</v>
          </cell>
          <cell r="AW20" t="str">
            <v>F</v>
          </cell>
          <cell r="AX20" t="str">
            <v>DOUBLE D'ELLE (FR) SFA</v>
          </cell>
          <cell r="AY20" t="str">
            <v>GYPSIE DU MARTRAY (FR) CO</v>
          </cell>
          <cell r="AZ20" t="str">
            <v>LOOK AT ME (FR) CO</v>
          </cell>
        </row>
        <row r="21">
          <cell r="T21">
            <v>149</v>
          </cell>
          <cell r="AW21" t="str">
            <v>F</v>
          </cell>
          <cell r="AX21" t="str">
            <v>QUEL AMOUR DES IFS (FR) PFS</v>
          </cell>
          <cell r="AY21" t="str">
            <v>IMAGE DE CHAMPEAUX (FR) SFA</v>
          </cell>
          <cell r="AZ21" t="str">
            <v>PACHA DES SEVRES (FR) SFA</v>
          </cell>
        </row>
        <row r="22">
          <cell r="T22">
            <v>150</v>
          </cell>
          <cell r="AW22" t="str">
            <v>M</v>
          </cell>
          <cell r="AX22" t="str">
            <v>QUABAR DES MONCEAUX</v>
          </cell>
          <cell r="AY22" t="str">
            <v>KOOKAI DU THIELLEY</v>
          </cell>
          <cell r="AZ2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5"/>
  <sheetViews>
    <sheetView zoomScale="70" zoomScaleNormal="70" workbookViewId="0" topLeftCell="A1">
      <pane xSplit="5" ySplit="3" topLeftCell="F4" activePane="bottomRight" state="frozen"/>
      <selection pane="topLeft" activeCell="K22" sqref="K22"/>
      <selection pane="topRight" activeCell="K22" sqref="K22"/>
      <selection pane="bottomLeft" activeCell="K22" sqref="K22"/>
      <selection pane="bottomRight" activeCell="K22" sqref="K22"/>
    </sheetView>
  </sheetViews>
  <sheetFormatPr defaultColWidth="10.00390625" defaultRowHeight="15"/>
  <cols>
    <col min="1" max="1" width="4.00390625" style="79" customWidth="1"/>
    <col min="2" max="2" width="22.00390625" style="49" customWidth="1"/>
    <col min="3" max="3" width="5.125" style="7" customWidth="1"/>
    <col min="4" max="4" width="4.25390625" style="7" customWidth="1"/>
    <col min="5" max="5" width="4.50390625" style="7" customWidth="1"/>
    <col min="6" max="6" width="23.00390625" style="80" hidden="1" customWidth="1"/>
    <col min="7" max="7" width="23.75390625" style="81" hidden="1" customWidth="1"/>
    <col min="8" max="8" width="22.75390625" style="81" hidden="1" customWidth="1"/>
    <col min="9" max="9" width="26.375" style="81" hidden="1" customWidth="1"/>
    <col min="10" max="10" width="23.875" style="81" hidden="1" customWidth="1"/>
    <col min="11" max="14" width="4.125" style="49" customWidth="1"/>
    <col min="15" max="16" width="4.50390625" style="49" customWidth="1"/>
    <col min="17" max="17" width="4.125" style="49" customWidth="1"/>
    <col min="18" max="18" width="3.875" style="49" customWidth="1"/>
    <col min="19" max="19" width="4.75390625" style="49" bestFit="1" customWidth="1"/>
    <col min="20" max="20" width="3.875" style="79" hidden="1" customWidth="1"/>
    <col min="21" max="21" width="5.125" style="49" bestFit="1" customWidth="1"/>
    <col min="22" max="25" width="3.875" style="49" customWidth="1"/>
    <col min="26" max="26" width="5.125" style="49" bestFit="1" customWidth="1"/>
    <col min="27" max="27" width="3.875" style="49" customWidth="1"/>
    <col min="28" max="29" width="4.75390625" style="49" customWidth="1"/>
    <col min="30" max="30" width="5.125" style="49" bestFit="1" customWidth="1"/>
    <col min="31" max="31" width="3.875" style="79" hidden="1" customWidth="1"/>
    <col min="32" max="32" width="5.625" style="49" bestFit="1" customWidth="1"/>
    <col min="33" max="33" width="4.50390625" style="80" hidden="1" customWidth="1"/>
    <col min="34" max="34" width="28.875" style="81" hidden="1" customWidth="1"/>
    <col min="35" max="35" width="52.00390625" style="81" hidden="1" customWidth="1"/>
    <col min="36" max="36" width="10.00390625" style="49" hidden="1" customWidth="1"/>
    <col min="37" max="37" width="10.00390625" style="50" hidden="1" customWidth="1"/>
    <col min="38" max="39" width="10.00390625" style="49" customWidth="1"/>
    <col min="40" max="40" width="13.75390625" style="49" bestFit="1" customWidth="1"/>
    <col min="41" max="41" width="10.625" style="49" bestFit="1" customWidth="1"/>
    <col min="42" max="42" width="13.75390625" style="49" bestFit="1" customWidth="1"/>
    <col min="43" max="43" width="13.125" style="49" bestFit="1" customWidth="1"/>
    <col min="44" max="16384" width="10.00390625" style="49" customWidth="1"/>
  </cols>
  <sheetData>
    <row r="1" spans="1:37" s="5" customFormat="1" ht="18" customHeight="1" thickBot="1" thickTop="1">
      <c r="A1" s="1"/>
      <c r="B1" s="2" t="s">
        <v>0</v>
      </c>
      <c r="C1" s="200" t="s">
        <v>1</v>
      </c>
      <c r="D1" s="200"/>
      <c r="E1" s="200"/>
      <c r="F1" s="3"/>
      <c r="G1" s="3"/>
      <c r="H1" s="3"/>
      <c r="I1" s="3"/>
      <c r="J1" s="4"/>
      <c r="K1" s="200" t="s">
        <v>2</v>
      </c>
      <c r="L1" s="200"/>
      <c r="M1" s="200"/>
      <c r="N1" s="200"/>
      <c r="O1" s="200"/>
      <c r="P1" s="200"/>
      <c r="Q1" s="200" t="s">
        <v>3</v>
      </c>
      <c r="R1" s="200"/>
      <c r="S1" s="200"/>
      <c r="T1" s="200"/>
      <c r="U1" s="200"/>
      <c r="V1" s="200"/>
      <c r="W1" s="200"/>
      <c r="X1" s="200"/>
      <c r="Y1" s="200"/>
      <c r="Z1" s="200"/>
      <c r="AA1" s="176">
        <v>41083</v>
      </c>
      <c r="AB1" s="176"/>
      <c r="AC1" s="176"/>
      <c r="AD1" s="176"/>
      <c r="AE1" s="176"/>
      <c r="AF1" s="132"/>
      <c r="AG1" s="193"/>
      <c r="AH1" s="194"/>
      <c r="AI1" s="194"/>
      <c r="AK1" s="6"/>
    </row>
    <row r="2" spans="1:37" s="7" customFormat="1" ht="17.25" thickTop="1">
      <c r="A2" s="195" t="s">
        <v>4</v>
      </c>
      <c r="B2" s="196"/>
      <c r="C2" s="196"/>
      <c r="D2" s="196"/>
      <c r="E2" s="192"/>
      <c r="F2" s="197" t="s">
        <v>5</v>
      </c>
      <c r="G2" s="198"/>
      <c r="H2" s="198"/>
      <c r="I2" s="198"/>
      <c r="J2" s="199"/>
      <c r="K2" s="201" t="s">
        <v>6</v>
      </c>
      <c r="L2" s="189"/>
      <c r="M2" s="189"/>
      <c r="N2" s="189"/>
      <c r="O2" s="189"/>
      <c r="P2" s="189"/>
      <c r="Q2" s="189"/>
      <c r="R2" s="189"/>
      <c r="S2" s="189"/>
      <c r="T2" s="189"/>
      <c r="U2" s="190"/>
      <c r="V2" s="188" t="s">
        <v>7</v>
      </c>
      <c r="W2" s="189"/>
      <c r="X2" s="189"/>
      <c r="Y2" s="189"/>
      <c r="Z2" s="190"/>
      <c r="AA2" s="188" t="s">
        <v>8</v>
      </c>
      <c r="AB2" s="189"/>
      <c r="AC2" s="189"/>
      <c r="AD2" s="190"/>
      <c r="AE2" s="191"/>
      <c r="AF2" s="192"/>
      <c r="AG2" s="202" t="s">
        <v>9</v>
      </c>
      <c r="AH2" s="203"/>
      <c r="AI2" s="203"/>
      <c r="AK2" s="8"/>
    </row>
    <row r="3" spans="1:37" s="27" customFormat="1" ht="234.75" customHeight="1" thickBot="1">
      <c r="A3" s="9" t="s">
        <v>10</v>
      </c>
      <c r="B3" s="10" t="s">
        <v>11</v>
      </c>
      <c r="C3" s="11" t="s">
        <v>12</v>
      </c>
      <c r="D3" s="11" t="s">
        <v>13</v>
      </c>
      <c r="E3" s="12" t="s">
        <v>14</v>
      </c>
      <c r="F3" s="13" t="s">
        <v>15</v>
      </c>
      <c r="G3" s="14" t="s">
        <v>16</v>
      </c>
      <c r="H3" s="14" t="s">
        <v>17</v>
      </c>
      <c r="I3" s="14" t="s">
        <v>18</v>
      </c>
      <c r="J3" s="15" t="s">
        <v>19</v>
      </c>
      <c r="K3" s="16" t="s">
        <v>20</v>
      </c>
      <c r="L3" s="17" t="s">
        <v>21</v>
      </c>
      <c r="M3" s="17" t="s">
        <v>22</v>
      </c>
      <c r="N3" s="17" t="s">
        <v>23</v>
      </c>
      <c r="O3" s="17" t="s">
        <v>24</v>
      </c>
      <c r="P3" s="17" t="s">
        <v>25</v>
      </c>
      <c r="Q3" s="17" t="s">
        <v>26</v>
      </c>
      <c r="R3" s="17" t="s">
        <v>27</v>
      </c>
      <c r="S3" s="10" t="s">
        <v>28</v>
      </c>
      <c r="T3" s="18" t="s">
        <v>170</v>
      </c>
      <c r="U3" s="19" t="s">
        <v>29</v>
      </c>
      <c r="V3" s="16" t="s">
        <v>30</v>
      </c>
      <c r="W3" s="17" t="s">
        <v>31</v>
      </c>
      <c r="X3" s="17" t="s">
        <v>32</v>
      </c>
      <c r="Y3" s="20" t="s">
        <v>33</v>
      </c>
      <c r="Z3" s="19" t="s">
        <v>34</v>
      </c>
      <c r="AA3" s="16" t="s">
        <v>35</v>
      </c>
      <c r="AB3" s="17" t="s">
        <v>36</v>
      </c>
      <c r="AC3" s="20" t="s">
        <v>37</v>
      </c>
      <c r="AD3" s="19" t="s">
        <v>38</v>
      </c>
      <c r="AE3" s="21" t="s">
        <v>39</v>
      </c>
      <c r="AF3" s="22" t="s">
        <v>40</v>
      </c>
      <c r="AG3" s="23" t="s">
        <v>41</v>
      </c>
      <c r="AH3" s="24" t="s">
        <v>42</v>
      </c>
      <c r="AI3" s="25" t="s">
        <v>43</v>
      </c>
      <c r="AJ3" s="25" t="s">
        <v>44</v>
      </c>
      <c r="AK3" s="26" t="s">
        <v>45</v>
      </c>
    </row>
    <row r="4" spans="1:37" ht="15" customHeight="1">
      <c r="A4" s="28">
        <v>21</v>
      </c>
      <c r="B4" s="29" t="s">
        <v>46</v>
      </c>
      <c r="C4" s="30" t="s">
        <v>47</v>
      </c>
      <c r="D4" s="30" t="s">
        <v>48</v>
      </c>
      <c r="E4" s="31">
        <v>138</v>
      </c>
      <c r="F4" s="32" t="s">
        <v>49</v>
      </c>
      <c r="G4" s="33">
        <v>0</v>
      </c>
      <c r="H4" s="33" t="s">
        <v>50</v>
      </c>
      <c r="I4" s="34">
        <v>0</v>
      </c>
      <c r="J4" s="35" t="s">
        <v>51</v>
      </c>
      <c r="K4" s="36">
        <v>6</v>
      </c>
      <c r="L4" s="37">
        <v>6.5</v>
      </c>
      <c r="M4" s="37">
        <v>6.5</v>
      </c>
      <c r="N4" s="37">
        <v>6</v>
      </c>
      <c r="O4" s="37">
        <v>6.5</v>
      </c>
      <c r="P4" s="37">
        <v>6.5</v>
      </c>
      <c r="Q4" s="37">
        <v>6.5</v>
      </c>
      <c r="R4" s="37">
        <v>6</v>
      </c>
      <c r="S4" s="38">
        <v>6</v>
      </c>
      <c r="T4" s="39"/>
      <c r="U4" s="40">
        <v>6.25</v>
      </c>
      <c r="V4" s="41">
        <v>6.5</v>
      </c>
      <c r="W4" s="41">
        <v>5.5</v>
      </c>
      <c r="X4" s="41">
        <v>6.5</v>
      </c>
      <c r="Y4" s="41">
        <v>7</v>
      </c>
      <c r="Z4" s="42">
        <v>6.375</v>
      </c>
      <c r="AA4" s="43">
        <v>5.5</v>
      </c>
      <c r="AB4" s="44">
        <v>5</v>
      </c>
      <c r="AC4" s="45">
        <v>5</v>
      </c>
      <c r="AD4" s="42">
        <v>5.166666666666667</v>
      </c>
      <c r="AE4" s="39"/>
      <c r="AF4" s="46">
        <v>5.95</v>
      </c>
      <c r="AG4" s="47" t="str">
        <f>+IF($A4="","",'[2]Moulinette3A'!AW5)</f>
        <v>M</v>
      </c>
      <c r="AH4" s="48" t="str">
        <f>+IF($A4="","",'[2]Moulinette3A'!AX5)</f>
        <v>JAGUAR DE PARIGNY (FR) PFS</v>
      </c>
      <c r="AI4" s="48" t="str">
        <f>+IF($A4="","",'[2]Moulinette3A'!AY5)</f>
        <v>SYMBOLE (FR) POT</v>
      </c>
      <c r="AJ4" s="49" t="str">
        <f>+IF($A4="","",'[2]Moulinette3A'!AZ5)</f>
        <v>LOSKO (FR) POT</v>
      </c>
      <c r="AK4" s="50">
        <f>+IF($A4="","",'[2]Moulinette3A'!BA5)</f>
        <v>40021</v>
      </c>
    </row>
    <row r="5" spans="1:37" ht="15" customHeight="1">
      <c r="A5" s="51">
        <v>22</v>
      </c>
      <c r="B5" s="52" t="s">
        <v>52</v>
      </c>
      <c r="C5" s="53" t="s">
        <v>53</v>
      </c>
      <c r="D5" s="53" t="s">
        <v>54</v>
      </c>
      <c r="E5" s="54">
        <v>142</v>
      </c>
      <c r="F5" s="55" t="s">
        <v>55</v>
      </c>
      <c r="G5" s="56">
        <v>0</v>
      </c>
      <c r="H5" s="57" t="s">
        <v>56</v>
      </c>
      <c r="I5" s="57">
        <v>0</v>
      </c>
      <c r="J5" s="58" t="s">
        <v>57</v>
      </c>
      <c r="K5" s="59">
        <v>7.5</v>
      </c>
      <c r="L5" s="44">
        <v>7.5</v>
      </c>
      <c r="M5" s="44">
        <v>6.5</v>
      </c>
      <c r="N5" s="44">
        <v>7</v>
      </c>
      <c r="O5" s="44">
        <v>7</v>
      </c>
      <c r="P5" s="44">
        <v>7.5</v>
      </c>
      <c r="Q5" s="44">
        <v>7.5</v>
      </c>
      <c r="R5" s="44">
        <v>7</v>
      </c>
      <c r="S5" s="60">
        <v>7.5</v>
      </c>
      <c r="T5" s="61"/>
      <c r="U5" s="40">
        <v>7.25</v>
      </c>
      <c r="V5" s="62">
        <v>8</v>
      </c>
      <c r="W5" s="37">
        <v>9</v>
      </c>
      <c r="X5" s="37">
        <v>8.5</v>
      </c>
      <c r="Y5" s="63">
        <v>7.5</v>
      </c>
      <c r="Z5" s="42">
        <v>8.25</v>
      </c>
      <c r="AA5" s="62">
        <v>6</v>
      </c>
      <c r="AB5" s="37">
        <v>7</v>
      </c>
      <c r="AC5" s="63">
        <v>7</v>
      </c>
      <c r="AD5" s="42">
        <v>6.666666666666667</v>
      </c>
      <c r="AE5" s="61"/>
      <c r="AF5" s="46">
        <v>7.275</v>
      </c>
      <c r="AG5" s="64" t="str">
        <f>+IF($A5="","",'[2]Moulinette3A'!AW6)</f>
        <v>M</v>
      </c>
      <c r="AH5" s="65" t="str">
        <f>+IF($A5="","",'[2]Moulinette3A'!AX6)</f>
        <v>LINARO (DE) POET</v>
      </c>
      <c r="AI5" s="65" t="str">
        <f>+IF($A5="","",'[2]Moulinette3A'!AY6)</f>
        <v>RIVAIZY DE CANDOLLE (FR) PO</v>
      </c>
      <c r="AJ5" s="49" t="str">
        <f>+IF($A5="","",'[2]Moulinette3A'!AZ6)</f>
        <v>WELCOME SYMPATICO (DE) HAN</v>
      </c>
      <c r="AK5" s="50">
        <f>+IF($A5="","",'[2]Moulinette3A'!T6)</f>
        <v>142</v>
      </c>
    </row>
    <row r="6" spans="1:37" ht="15" customHeight="1">
      <c r="A6" s="66">
        <v>23</v>
      </c>
      <c r="B6" s="67" t="s">
        <v>58</v>
      </c>
      <c r="C6" s="68" t="s">
        <v>53</v>
      </c>
      <c r="D6" s="68" t="s">
        <v>54</v>
      </c>
      <c r="E6" s="69">
        <v>143</v>
      </c>
      <c r="F6" s="32" t="s">
        <v>59</v>
      </c>
      <c r="G6" s="33">
        <v>0</v>
      </c>
      <c r="H6" s="33" t="s">
        <v>60</v>
      </c>
      <c r="I6" s="34">
        <v>0</v>
      </c>
      <c r="J6" s="70" t="s">
        <v>61</v>
      </c>
      <c r="K6" s="36">
        <v>7</v>
      </c>
      <c r="L6" s="37">
        <v>7</v>
      </c>
      <c r="M6" s="37">
        <v>6</v>
      </c>
      <c r="N6" s="37">
        <v>6</v>
      </c>
      <c r="O6" s="37">
        <v>6.5</v>
      </c>
      <c r="P6" s="37">
        <v>7</v>
      </c>
      <c r="Q6" s="37">
        <v>6.5</v>
      </c>
      <c r="R6" s="37">
        <v>6.5</v>
      </c>
      <c r="S6" s="38">
        <v>6.5</v>
      </c>
      <c r="T6" s="71"/>
      <c r="U6" s="40">
        <v>6.55</v>
      </c>
      <c r="V6" s="72">
        <v>7.5</v>
      </c>
      <c r="W6" s="44">
        <v>7</v>
      </c>
      <c r="X6" s="44">
        <v>6.5</v>
      </c>
      <c r="Y6" s="73">
        <v>5.5</v>
      </c>
      <c r="Z6" s="42">
        <v>6.625</v>
      </c>
      <c r="AA6" s="72">
        <v>6</v>
      </c>
      <c r="AB6" s="44">
        <v>7</v>
      </c>
      <c r="AC6" s="73">
        <v>6.5</v>
      </c>
      <c r="AD6" s="42">
        <v>6.5</v>
      </c>
      <c r="AE6" s="71"/>
      <c r="AF6" s="46">
        <v>6.55</v>
      </c>
      <c r="AG6" s="56" t="str">
        <f>+IF($A6="","",'[2]Moulinette3A'!AW7)</f>
        <v>M</v>
      </c>
      <c r="AH6" s="57" t="str">
        <f>+IF($A6="","",'[2]Moulinette3A'!AX7)</f>
        <v>MELVIN CANDY (FR) PFS</v>
      </c>
      <c r="AI6" s="57" t="str">
        <f>+IF($A6="","",'[2]Moulinette3A'!AY7)</f>
        <v>LEA DE JOANDESY (FR) PFS</v>
      </c>
      <c r="AJ6" s="49" t="str">
        <f>+IF($A6="","",'[2]Moulinette3A'!AZ7)</f>
        <v>CROCODILE MAHOUD (FR) PFS</v>
      </c>
      <c r="AK6" s="50">
        <f>+IF($A6="","",'[2]Moulinette3A'!T7)</f>
        <v>141</v>
      </c>
    </row>
    <row r="7" spans="1:37" ht="15" customHeight="1">
      <c r="A7" s="51">
        <v>24</v>
      </c>
      <c r="B7" s="52" t="s">
        <v>62</v>
      </c>
      <c r="C7" s="53" t="s">
        <v>53</v>
      </c>
      <c r="D7" s="53" t="s">
        <v>54</v>
      </c>
      <c r="E7" s="54">
        <v>146</v>
      </c>
      <c r="F7" s="55" t="s">
        <v>63</v>
      </c>
      <c r="G7" s="56">
        <v>0</v>
      </c>
      <c r="H7" s="57" t="s">
        <v>64</v>
      </c>
      <c r="I7" s="57">
        <v>0</v>
      </c>
      <c r="J7" s="74" t="s">
        <v>65</v>
      </c>
      <c r="K7" s="59">
        <v>8</v>
      </c>
      <c r="L7" s="44">
        <v>8</v>
      </c>
      <c r="M7" s="44">
        <v>6.5</v>
      </c>
      <c r="N7" s="44">
        <v>8</v>
      </c>
      <c r="O7" s="44">
        <v>8</v>
      </c>
      <c r="P7" s="44">
        <v>7</v>
      </c>
      <c r="Q7" s="44">
        <v>7</v>
      </c>
      <c r="R7" s="44">
        <v>8</v>
      </c>
      <c r="S7" s="60">
        <v>8</v>
      </c>
      <c r="T7" s="61"/>
      <c r="U7" s="40">
        <v>7.65</v>
      </c>
      <c r="V7" s="62">
        <v>8</v>
      </c>
      <c r="W7" s="75">
        <v>8.5</v>
      </c>
      <c r="X7" s="37">
        <v>8</v>
      </c>
      <c r="Y7" s="63">
        <v>8.5</v>
      </c>
      <c r="Z7" s="42">
        <v>8.25</v>
      </c>
      <c r="AA7" s="62">
        <v>6</v>
      </c>
      <c r="AB7" s="37">
        <v>7.5</v>
      </c>
      <c r="AC7" s="63">
        <v>7</v>
      </c>
      <c r="AD7" s="42">
        <v>6.833333333333333</v>
      </c>
      <c r="AE7" s="61"/>
      <c r="AF7" s="46">
        <v>7.525</v>
      </c>
      <c r="AG7" s="64" t="str">
        <f>+IF($A7="","",'[2]Moulinette3A'!AW8)</f>
        <v>M</v>
      </c>
      <c r="AH7" s="65" t="str">
        <f>+IF($A7="","",'[2]Moulinette3A'!AX8)</f>
        <v>MOONLIGHT BERENGER (FR) PFS</v>
      </c>
      <c r="AI7" s="65" t="str">
        <f>+IF($A7="","",'[2]Moulinette3A'!AY8)</f>
        <v>HIRIS DE PLEVILLE (FR) PFS</v>
      </c>
      <c r="AJ7" s="49" t="str">
        <f>+IF($A7="","",'[2]Moulinette3A'!AZ8)</f>
        <v>FAKIR DE RAVARY (FR) CO</v>
      </c>
      <c r="AK7" s="50">
        <f>+IF($A7="","",'[2]Moulinette3A'!T8)</f>
        <v>146</v>
      </c>
    </row>
    <row r="8" spans="1:37" ht="15" customHeight="1">
      <c r="A8" s="66">
        <v>25</v>
      </c>
      <c r="B8" s="67" t="s">
        <v>66</v>
      </c>
      <c r="C8" s="68" t="s">
        <v>53</v>
      </c>
      <c r="D8" s="68" t="s">
        <v>67</v>
      </c>
      <c r="E8" s="76">
        <v>141</v>
      </c>
      <c r="F8" s="32" t="s">
        <v>68</v>
      </c>
      <c r="G8" s="33">
        <v>0</v>
      </c>
      <c r="H8" s="33" t="s">
        <v>69</v>
      </c>
      <c r="I8" s="34">
        <v>0</v>
      </c>
      <c r="J8" s="70" t="s">
        <v>70</v>
      </c>
      <c r="K8" s="36">
        <v>6</v>
      </c>
      <c r="L8" s="62">
        <v>6.5</v>
      </c>
      <c r="M8" s="62">
        <v>6.5</v>
      </c>
      <c r="N8" s="37">
        <v>6.5</v>
      </c>
      <c r="O8" s="37">
        <v>7</v>
      </c>
      <c r="P8" s="37">
        <v>6.5</v>
      </c>
      <c r="Q8" s="37">
        <v>6</v>
      </c>
      <c r="R8" s="37">
        <v>6.5</v>
      </c>
      <c r="S8" s="38">
        <v>6</v>
      </c>
      <c r="T8" s="71"/>
      <c r="U8" s="40">
        <v>6.35</v>
      </c>
      <c r="V8" s="72">
        <v>7</v>
      </c>
      <c r="W8" s="44">
        <v>8</v>
      </c>
      <c r="X8" s="44">
        <v>7</v>
      </c>
      <c r="Y8" s="73">
        <v>7.5</v>
      </c>
      <c r="Z8" s="42">
        <v>7.375</v>
      </c>
      <c r="AA8" s="72">
        <v>5</v>
      </c>
      <c r="AB8" s="44">
        <v>7</v>
      </c>
      <c r="AC8" s="73">
        <v>7.5</v>
      </c>
      <c r="AD8" s="42">
        <v>6.5</v>
      </c>
      <c r="AE8" s="71"/>
      <c r="AF8" s="46">
        <v>6.6</v>
      </c>
      <c r="AG8" s="56" t="str">
        <f>+IF($A8="","",'[2]Moulinette3A'!AW9)</f>
        <v>M</v>
      </c>
      <c r="AH8" s="57" t="str">
        <f>+IF($A8="","",'[2]Moulinette3A'!AX9)</f>
        <v>HAVANE WELSH (FR) WD</v>
      </c>
      <c r="AI8" s="57" t="str">
        <f>+IF($A8="","",'[2]Moulinette3A'!AY9)</f>
        <v>REBANNE DE L'AUBE (FR) OC</v>
      </c>
      <c r="AJ8" s="49" t="str">
        <f>+IF($A8="","",'[2]Moulinette3A'!AZ9)</f>
        <v>DIABLO DE FIEFS (FR) POT</v>
      </c>
      <c r="AK8" s="50">
        <f>+IF($A8="","",'[2]Moulinette3A'!T9)</f>
        <v>150</v>
      </c>
    </row>
    <row r="9" spans="1:37" ht="15" customHeight="1">
      <c r="A9" s="51">
        <v>26</v>
      </c>
      <c r="B9" s="52" t="s">
        <v>71</v>
      </c>
      <c r="C9" s="53" t="s">
        <v>72</v>
      </c>
      <c r="D9" s="53" t="s">
        <v>67</v>
      </c>
      <c r="E9" s="54">
        <v>141</v>
      </c>
      <c r="F9" s="55" t="s">
        <v>73</v>
      </c>
      <c r="G9" s="56">
        <v>0</v>
      </c>
      <c r="H9" s="57" t="s">
        <v>74</v>
      </c>
      <c r="I9" s="57">
        <v>0</v>
      </c>
      <c r="J9" s="74" t="s">
        <v>75</v>
      </c>
      <c r="K9" s="59">
        <v>6</v>
      </c>
      <c r="L9" s="44">
        <v>7</v>
      </c>
      <c r="M9" s="44">
        <v>6</v>
      </c>
      <c r="N9" s="44">
        <v>7.5</v>
      </c>
      <c r="O9" s="44">
        <v>6.5</v>
      </c>
      <c r="P9" s="44">
        <v>6.5</v>
      </c>
      <c r="Q9" s="44">
        <v>6</v>
      </c>
      <c r="R9" s="44">
        <v>7</v>
      </c>
      <c r="S9" s="60">
        <v>7</v>
      </c>
      <c r="T9" s="61"/>
      <c r="U9" s="40">
        <v>6.65</v>
      </c>
      <c r="V9" s="62">
        <v>6</v>
      </c>
      <c r="W9" s="37">
        <v>7.5</v>
      </c>
      <c r="X9" s="37">
        <v>6</v>
      </c>
      <c r="Y9" s="63">
        <v>5</v>
      </c>
      <c r="Z9" s="42">
        <v>6.125</v>
      </c>
      <c r="AA9" s="62">
        <v>5.5</v>
      </c>
      <c r="AB9" s="37">
        <v>5.5</v>
      </c>
      <c r="AC9" s="63">
        <v>5.5</v>
      </c>
      <c r="AD9" s="42">
        <v>5.5</v>
      </c>
      <c r="AE9" s="61"/>
      <c r="AF9" s="46">
        <v>6.2</v>
      </c>
      <c r="AG9" s="64" t="str">
        <f>+IF($A9="","",'[2]Moulinette3A'!AW10)</f>
        <v>F</v>
      </c>
      <c r="AH9" s="65" t="str">
        <f>+IF($A9="","",'[2]Moulinette3A'!AX10)</f>
        <v>QUICK STAR (FR) SFA</v>
      </c>
      <c r="AI9" s="65" t="str">
        <f>+IF($A9="","",'[2]Moulinette3A'!AY10)</f>
        <v>GIDIANA (FR) PFS</v>
      </c>
      <c r="AJ9" s="49" t="str">
        <f>+IF($A9="","",'[2]Moulinette3A'!AZ10)</f>
        <v>ADORO AL MAURY (FR) AR</v>
      </c>
      <c r="AK9" s="50">
        <f>+IF($A9="","",'[2]Moulinette3A'!T10)</f>
        <v>141</v>
      </c>
    </row>
    <row r="10" spans="1:37" ht="15" customHeight="1">
      <c r="A10" s="66">
        <v>27</v>
      </c>
      <c r="B10" s="67" t="s">
        <v>76</v>
      </c>
      <c r="C10" s="68" t="s">
        <v>72</v>
      </c>
      <c r="D10" s="68" t="s">
        <v>54</v>
      </c>
      <c r="E10" s="69">
        <v>142</v>
      </c>
      <c r="F10" s="32" t="s">
        <v>77</v>
      </c>
      <c r="G10" s="33">
        <v>0</v>
      </c>
      <c r="H10" s="33" t="s">
        <v>78</v>
      </c>
      <c r="I10" s="34">
        <v>0</v>
      </c>
      <c r="J10" s="70" t="s">
        <v>79</v>
      </c>
      <c r="K10" s="36">
        <v>7</v>
      </c>
      <c r="L10" s="37">
        <v>8</v>
      </c>
      <c r="M10" s="37">
        <v>7</v>
      </c>
      <c r="N10" s="37">
        <v>7</v>
      </c>
      <c r="O10" s="37">
        <v>7.5</v>
      </c>
      <c r="P10" s="37">
        <v>7</v>
      </c>
      <c r="Q10" s="37">
        <v>7.5</v>
      </c>
      <c r="R10" s="37">
        <v>8</v>
      </c>
      <c r="S10" s="38">
        <v>7.5</v>
      </c>
      <c r="T10" s="71"/>
      <c r="U10" s="40">
        <v>7.4</v>
      </c>
      <c r="V10" s="72">
        <v>7.5</v>
      </c>
      <c r="W10" s="44">
        <v>8</v>
      </c>
      <c r="X10" s="44">
        <v>8</v>
      </c>
      <c r="Y10" s="73">
        <v>7.5</v>
      </c>
      <c r="Z10" s="42">
        <v>7.75</v>
      </c>
      <c r="AA10" s="72">
        <v>5</v>
      </c>
      <c r="AB10" s="44">
        <v>6</v>
      </c>
      <c r="AC10" s="73">
        <v>6.5</v>
      </c>
      <c r="AD10" s="42">
        <v>5.833333333333333</v>
      </c>
      <c r="AE10" s="71"/>
      <c r="AF10" s="46">
        <v>7</v>
      </c>
      <c r="AG10" s="56" t="str">
        <f>+IF($A10="","",'[2]Moulinette3A'!AW11)</f>
        <v>F</v>
      </c>
      <c r="AH10" s="57" t="str">
        <f>+IF($A10="","",'[2]Moulinette3A'!AX11)</f>
        <v>HAVANE WELSH (FR) WD</v>
      </c>
      <c r="AI10" s="57" t="str">
        <f>+IF($A10="","",'[2]Moulinette3A'!AY11)</f>
        <v>GIPSY DU SAUSSEY (FR) PFS</v>
      </c>
      <c r="AJ10" s="49" t="str">
        <f>+IF($A10="","",'[2]Moulinette3A'!AZ11)</f>
        <v>PALEO DARGOS (FR) PFS</v>
      </c>
      <c r="AK10" s="50">
        <f>+IF($A10="","",'[2]Moulinette3A'!T11)</f>
        <v>142</v>
      </c>
    </row>
    <row r="11" spans="1:37" ht="15" customHeight="1">
      <c r="A11" s="51">
        <v>28</v>
      </c>
      <c r="B11" s="52" t="s">
        <v>80</v>
      </c>
      <c r="C11" s="53" t="s">
        <v>72</v>
      </c>
      <c r="D11" s="53" t="s">
        <v>54</v>
      </c>
      <c r="E11" s="54">
        <v>143</v>
      </c>
      <c r="F11" s="55" t="s">
        <v>81</v>
      </c>
      <c r="G11" s="56">
        <v>0</v>
      </c>
      <c r="H11" s="57" t="s">
        <v>82</v>
      </c>
      <c r="I11" s="57">
        <v>0</v>
      </c>
      <c r="J11" s="74" t="s">
        <v>83</v>
      </c>
      <c r="K11" s="59">
        <v>7.5</v>
      </c>
      <c r="L11" s="44">
        <v>7.5</v>
      </c>
      <c r="M11" s="44">
        <v>7</v>
      </c>
      <c r="N11" s="44">
        <v>8</v>
      </c>
      <c r="O11" s="44">
        <v>7</v>
      </c>
      <c r="P11" s="44">
        <v>6</v>
      </c>
      <c r="Q11" s="44">
        <v>6</v>
      </c>
      <c r="R11" s="44">
        <v>7.5</v>
      </c>
      <c r="S11" s="60">
        <v>7.5</v>
      </c>
      <c r="T11" s="61"/>
      <c r="U11" s="40">
        <v>7.15</v>
      </c>
      <c r="V11" s="72">
        <v>7</v>
      </c>
      <c r="W11" s="44">
        <v>7</v>
      </c>
      <c r="X11" s="44">
        <v>6</v>
      </c>
      <c r="Y11" s="73">
        <v>7.5</v>
      </c>
      <c r="Z11" s="42">
        <v>6.875</v>
      </c>
      <c r="AA11" s="62">
        <v>5.5</v>
      </c>
      <c r="AB11" s="37">
        <v>7</v>
      </c>
      <c r="AC11" s="63">
        <v>6.5</v>
      </c>
      <c r="AD11" s="42">
        <v>6.333333333333333</v>
      </c>
      <c r="AE11" s="61"/>
      <c r="AF11" s="46">
        <v>6.85</v>
      </c>
      <c r="AG11" s="64" t="str">
        <f>+IF($A11="","",'[2]Moulinette3A'!AW12)</f>
        <v>F</v>
      </c>
      <c r="AH11" s="65" t="str">
        <f>+IF($A11="","",'[2]Moulinette3A'!AX12)</f>
        <v>MOONLIGHT BERENGER (FR) PFS</v>
      </c>
      <c r="AI11" s="65" t="str">
        <f>+IF($A11="","",'[2]Moulinette3A'!AY12)</f>
        <v>FIRST CHOICE (IE) ISH</v>
      </c>
      <c r="AJ11" s="49" t="str">
        <f>+IF($A11="","",'[2]Moulinette3A'!AZ12)</f>
        <v>CLOVER HILL () SE</v>
      </c>
      <c r="AK11" s="50">
        <f>+IF($A11="","",'[2]Moulinette3A'!T12)</f>
        <v>143</v>
      </c>
    </row>
    <row r="12" spans="1:37" ht="15" customHeight="1">
      <c r="A12" s="66">
        <v>29</v>
      </c>
      <c r="B12" s="67" t="s">
        <v>84</v>
      </c>
      <c r="C12" s="68" t="s">
        <v>72</v>
      </c>
      <c r="D12" s="68" t="s">
        <v>54</v>
      </c>
      <c r="E12" s="69">
        <v>144</v>
      </c>
      <c r="F12" s="32" t="s">
        <v>85</v>
      </c>
      <c r="G12" s="33">
        <v>0</v>
      </c>
      <c r="H12" s="33" t="s">
        <v>50</v>
      </c>
      <c r="I12" s="34">
        <v>0</v>
      </c>
      <c r="J12" s="70" t="s">
        <v>86</v>
      </c>
      <c r="K12" s="36">
        <v>6.5</v>
      </c>
      <c r="L12" s="37">
        <v>7</v>
      </c>
      <c r="M12" s="37">
        <v>6</v>
      </c>
      <c r="N12" s="37">
        <v>7.5</v>
      </c>
      <c r="O12" s="37">
        <v>7.5</v>
      </c>
      <c r="P12" s="37">
        <v>7</v>
      </c>
      <c r="Q12" s="37">
        <v>6.5</v>
      </c>
      <c r="R12" s="37">
        <v>6</v>
      </c>
      <c r="S12" s="38">
        <v>6.5</v>
      </c>
      <c r="T12" s="71"/>
      <c r="U12" s="40">
        <v>6.7</v>
      </c>
      <c r="V12" s="72">
        <v>7.5</v>
      </c>
      <c r="W12" s="72">
        <v>7</v>
      </c>
      <c r="X12" s="72">
        <v>7</v>
      </c>
      <c r="Y12" s="72">
        <v>7</v>
      </c>
      <c r="Z12" s="42">
        <v>7.125</v>
      </c>
      <c r="AA12" s="72">
        <v>6</v>
      </c>
      <c r="AB12" s="44">
        <v>6</v>
      </c>
      <c r="AC12" s="73">
        <v>6.5</v>
      </c>
      <c r="AD12" s="42">
        <v>6.166666666666667</v>
      </c>
      <c r="AE12" s="71"/>
      <c r="AF12" s="46">
        <v>6.625</v>
      </c>
      <c r="AG12" s="56" t="str">
        <f>+IF($A12="","",'[2]Moulinette3A'!AW13)</f>
        <v>H</v>
      </c>
      <c r="AH12" s="57" t="str">
        <f>+IF($A12="","",'[2]Moulinette3A'!AX13)</f>
        <v>GOLIATH DES LONDES (FR) PFS</v>
      </c>
      <c r="AI12" s="57" t="str">
        <f>+IF($A12="","",'[2]Moulinette3A'!AY13)</f>
        <v>JACHYNTE (FR) PFS</v>
      </c>
      <c r="AJ12" s="49" t="str">
        <f>+IF($A12="","",'[2]Moulinette3A'!AZ13)</f>
        <v>PALLIKARE D'ANJOU (FR) CO</v>
      </c>
      <c r="AK12" s="50">
        <f>+IF($A12="","",'[2]Moulinette3A'!T13)</f>
        <v>144</v>
      </c>
    </row>
    <row r="13" spans="1:37" ht="15" customHeight="1">
      <c r="A13" s="51">
        <v>30</v>
      </c>
      <c r="B13" s="52" t="s">
        <v>87</v>
      </c>
      <c r="C13" s="53" t="s">
        <v>72</v>
      </c>
      <c r="D13" s="53" t="s">
        <v>54</v>
      </c>
      <c r="E13" s="54">
        <v>146</v>
      </c>
      <c r="F13" s="55" t="s">
        <v>88</v>
      </c>
      <c r="G13" s="56">
        <v>0</v>
      </c>
      <c r="H13" s="57" t="s">
        <v>89</v>
      </c>
      <c r="I13" s="57">
        <v>0</v>
      </c>
      <c r="J13" s="74" t="s">
        <v>90</v>
      </c>
      <c r="K13" s="59">
        <v>6.5</v>
      </c>
      <c r="L13" s="44">
        <v>7.5</v>
      </c>
      <c r="M13" s="44">
        <v>7</v>
      </c>
      <c r="N13" s="44">
        <v>7</v>
      </c>
      <c r="O13" s="44">
        <v>8</v>
      </c>
      <c r="P13" s="44">
        <v>7.5</v>
      </c>
      <c r="Q13" s="44">
        <v>7</v>
      </c>
      <c r="R13" s="44">
        <v>8</v>
      </c>
      <c r="S13" s="60">
        <v>7.5</v>
      </c>
      <c r="T13" s="61"/>
      <c r="U13" s="40">
        <v>7.35</v>
      </c>
      <c r="V13" s="62">
        <v>9</v>
      </c>
      <c r="W13" s="37">
        <v>9</v>
      </c>
      <c r="X13" s="37">
        <v>9</v>
      </c>
      <c r="Y13" s="63">
        <v>8</v>
      </c>
      <c r="Z13" s="42">
        <v>8.75</v>
      </c>
      <c r="AA13" s="62">
        <v>8</v>
      </c>
      <c r="AB13" s="37">
        <v>6.5</v>
      </c>
      <c r="AC13" s="63">
        <v>6.5</v>
      </c>
      <c r="AD13" s="42">
        <v>7</v>
      </c>
      <c r="AE13" s="61"/>
      <c r="AF13" s="46">
        <v>7.525</v>
      </c>
      <c r="AG13" s="64" t="str">
        <f>+IF($A13="","",'[2]Moulinette3A'!AW14)</f>
        <v>F</v>
      </c>
      <c r="AH13" s="65" t="str">
        <f>+IF($A13="","",'[2]Moulinette3A'!AX14)</f>
        <v>EQUUS MR SPOCK (DE) WB</v>
      </c>
      <c r="AI13" s="65" t="str">
        <f>+IF($A13="","",'[2]Moulinette3A'!AY14)</f>
        <v>LILIADE CINQ (FR) SFA</v>
      </c>
      <c r="AJ13" s="49" t="str">
        <f>+IF($A13="","",'[2]Moulinette3A'!AZ14)</f>
        <v>CALINO DORO (FR) SFA</v>
      </c>
      <c r="AK13" s="50">
        <f>+IF($A13="","",'[2]Moulinette3A'!T14)</f>
        <v>146</v>
      </c>
    </row>
    <row r="14" spans="1:37" ht="15" customHeight="1">
      <c r="A14" s="66">
        <v>31</v>
      </c>
      <c r="B14" s="67" t="s">
        <v>91</v>
      </c>
      <c r="C14" s="68" t="s">
        <v>72</v>
      </c>
      <c r="D14" s="68" t="s">
        <v>54</v>
      </c>
      <c r="E14" s="69">
        <v>147</v>
      </c>
      <c r="F14" s="32" t="s">
        <v>92</v>
      </c>
      <c r="G14" s="33">
        <v>0</v>
      </c>
      <c r="H14" s="33" t="s">
        <v>93</v>
      </c>
      <c r="I14" s="34">
        <v>0</v>
      </c>
      <c r="J14" s="70" t="s">
        <v>65</v>
      </c>
      <c r="K14" s="36">
        <v>7.5</v>
      </c>
      <c r="L14" s="37">
        <v>8</v>
      </c>
      <c r="M14" s="37">
        <v>7</v>
      </c>
      <c r="N14" s="37">
        <v>8</v>
      </c>
      <c r="O14" s="37">
        <v>8</v>
      </c>
      <c r="P14" s="37">
        <v>7.5</v>
      </c>
      <c r="Q14" s="37">
        <v>7</v>
      </c>
      <c r="R14" s="37">
        <v>8</v>
      </c>
      <c r="S14" s="38">
        <v>7.5</v>
      </c>
      <c r="T14" s="71"/>
      <c r="U14" s="40">
        <v>7.6</v>
      </c>
      <c r="V14" s="72">
        <v>6.5</v>
      </c>
      <c r="W14" s="44">
        <v>6</v>
      </c>
      <c r="X14" s="44">
        <v>6.5</v>
      </c>
      <c r="Y14" s="73">
        <v>7</v>
      </c>
      <c r="Z14" s="42">
        <v>6.5</v>
      </c>
      <c r="AA14" s="72">
        <v>7</v>
      </c>
      <c r="AB14" s="44">
        <v>7</v>
      </c>
      <c r="AC14" s="73">
        <v>7</v>
      </c>
      <c r="AD14" s="42">
        <v>7</v>
      </c>
      <c r="AE14" s="71"/>
      <c r="AF14" s="46">
        <v>7.2</v>
      </c>
      <c r="AG14" s="56" t="str">
        <f>+IF($A14="","",'[2]Moulinette3A'!AW15)</f>
        <v>F</v>
      </c>
      <c r="AH14" s="57" t="str">
        <f>+IF($A14="","",'[2]Moulinette3A'!AX15)</f>
        <v>NEVER GLOVE DE FLORYS (FR) PFS</v>
      </c>
      <c r="AI14" s="57" t="str">
        <f>+IF($A14="","",'[2]Moulinette3A'!AY15)</f>
        <v>PRETTY POLLY (FR) PFS</v>
      </c>
      <c r="AJ14" s="49" t="str">
        <f>+IF($A14="","",'[2]Moulinette3A'!AZ15)</f>
        <v>KOOIHUSTER TEAKE (NL) POET</v>
      </c>
      <c r="AK14" s="50">
        <f>+IF($A14="","",'[2]Moulinette3A'!T15)</f>
        <v>147</v>
      </c>
    </row>
    <row r="15" spans="1:37" ht="15" customHeight="1">
      <c r="A15" s="51">
        <v>32</v>
      </c>
      <c r="B15" s="52" t="s">
        <v>94</v>
      </c>
      <c r="C15" s="53" t="s">
        <v>72</v>
      </c>
      <c r="D15" s="53" t="s">
        <v>67</v>
      </c>
      <c r="E15" s="54">
        <v>147</v>
      </c>
      <c r="F15" s="55" t="s">
        <v>88</v>
      </c>
      <c r="G15" s="56">
        <v>0</v>
      </c>
      <c r="H15" s="57" t="s">
        <v>95</v>
      </c>
      <c r="I15" s="57">
        <v>0</v>
      </c>
      <c r="J15" s="74" t="s">
        <v>90</v>
      </c>
      <c r="K15" s="59"/>
      <c r="L15" s="44"/>
      <c r="M15" s="44"/>
      <c r="N15" s="44"/>
      <c r="O15" s="44"/>
      <c r="P15" s="44"/>
      <c r="Q15" s="44"/>
      <c r="R15" s="44"/>
      <c r="S15" s="60"/>
      <c r="T15" s="61"/>
      <c r="U15" s="40">
        <v>0</v>
      </c>
      <c r="V15" s="62"/>
      <c r="W15" s="37"/>
      <c r="X15" s="37"/>
      <c r="Y15" s="63"/>
      <c r="Z15" s="42">
        <v>0</v>
      </c>
      <c r="AA15" s="62"/>
      <c r="AB15" s="37"/>
      <c r="AC15" s="63"/>
      <c r="AD15" s="42">
        <v>0</v>
      </c>
      <c r="AE15" s="61"/>
      <c r="AF15" s="46">
        <v>0</v>
      </c>
      <c r="AG15" s="64" t="str">
        <f>+IF($A15="","",'[2]Moulinette3A'!AW16)</f>
        <v>F</v>
      </c>
      <c r="AH15" s="65" t="str">
        <f>+IF($A15="","",'[2]Moulinette3A'!AX16)</f>
        <v>SKELLORN RAIN MAN (GB) CO</v>
      </c>
      <c r="AI15" s="65" t="str">
        <f>+IF($A15="","",'[2]Moulinette3A'!AY16)</f>
        <v>RADEN DE TREVAN (FR) OC</v>
      </c>
      <c r="AJ15" s="49" t="str">
        <f>+IF($A15="","",'[2]Moulinette3A'!AZ16)</f>
        <v>SMOOTH OPERATOR (DE) OES</v>
      </c>
      <c r="AK15" s="50">
        <f>+IF($A15="","",'[2]Moulinette3A'!T16)</f>
        <v>147</v>
      </c>
    </row>
    <row r="16" spans="1:37" ht="15" customHeight="1">
      <c r="A16" s="66">
        <v>33</v>
      </c>
      <c r="B16" s="67" t="s">
        <v>96</v>
      </c>
      <c r="C16" s="68" t="s">
        <v>72</v>
      </c>
      <c r="D16" s="68" t="s">
        <v>97</v>
      </c>
      <c r="E16" s="69">
        <v>147</v>
      </c>
      <c r="F16" s="32" t="s">
        <v>98</v>
      </c>
      <c r="G16" s="33">
        <v>0</v>
      </c>
      <c r="H16" s="33" t="s">
        <v>99</v>
      </c>
      <c r="I16" s="34">
        <v>0</v>
      </c>
      <c r="J16" s="70" t="s">
        <v>100</v>
      </c>
      <c r="K16" s="36">
        <v>5.5</v>
      </c>
      <c r="L16" s="37">
        <v>7.5</v>
      </c>
      <c r="M16" s="37">
        <v>7</v>
      </c>
      <c r="N16" s="37">
        <v>6.5</v>
      </c>
      <c r="O16" s="37">
        <v>7</v>
      </c>
      <c r="P16" s="37">
        <v>5.5</v>
      </c>
      <c r="Q16" s="37">
        <v>6</v>
      </c>
      <c r="R16" s="37">
        <v>6</v>
      </c>
      <c r="S16" s="38">
        <v>5.5</v>
      </c>
      <c r="T16" s="71"/>
      <c r="U16" s="40">
        <v>6.2</v>
      </c>
      <c r="V16" s="72">
        <v>8</v>
      </c>
      <c r="W16" s="44">
        <v>8</v>
      </c>
      <c r="X16" s="44">
        <v>7</v>
      </c>
      <c r="Y16" s="73">
        <v>7.5</v>
      </c>
      <c r="Z16" s="42">
        <v>7.625</v>
      </c>
      <c r="AA16" s="72">
        <v>8</v>
      </c>
      <c r="AB16" s="44">
        <v>7</v>
      </c>
      <c r="AC16" s="73">
        <v>6.5</v>
      </c>
      <c r="AD16" s="42">
        <v>7.166666666666667</v>
      </c>
      <c r="AE16" s="71"/>
      <c r="AF16" s="46">
        <v>6.775</v>
      </c>
      <c r="AG16" s="56" t="str">
        <f>+IF($A16="","",'[2]Moulinette3A'!AW17)</f>
        <v>F</v>
      </c>
      <c r="AH16" s="57" t="str">
        <f>+IF($A16="","",'[2]Moulinette3A'!AX17)</f>
        <v>MUST'POM (FR) AA</v>
      </c>
      <c r="AI16" s="57" t="str">
        <f>+IF($A16="","",'[2]Moulinette3A'!AY17)</f>
        <v>CORALI (FR) AA</v>
      </c>
      <c r="AJ16" s="49" t="str">
        <f>+IF($A16="","",'[2]Moulinette3A'!AZ17)</f>
        <v>PICK WICK (FR) AA</v>
      </c>
      <c r="AK16" s="50">
        <f>+IF($A16="","",'[2]Moulinette3A'!T17)</f>
        <v>147</v>
      </c>
    </row>
    <row r="17" spans="1:37" ht="15" customHeight="1">
      <c r="A17" s="51">
        <v>34</v>
      </c>
      <c r="B17" s="52" t="s">
        <v>101</v>
      </c>
      <c r="C17" s="53" t="s">
        <v>72</v>
      </c>
      <c r="D17" s="53" t="s">
        <v>54</v>
      </c>
      <c r="E17" s="54">
        <v>147</v>
      </c>
      <c r="F17" s="55" t="s">
        <v>73</v>
      </c>
      <c r="G17" s="56">
        <v>0</v>
      </c>
      <c r="H17" s="57" t="s">
        <v>74</v>
      </c>
      <c r="I17" s="57">
        <v>0</v>
      </c>
      <c r="J17" s="74" t="s">
        <v>75</v>
      </c>
      <c r="K17" s="59"/>
      <c r="L17" s="44"/>
      <c r="M17" s="44"/>
      <c r="N17" s="44"/>
      <c r="O17" s="44"/>
      <c r="P17" s="44"/>
      <c r="Q17" s="44"/>
      <c r="R17" s="44"/>
      <c r="S17" s="60"/>
      <c r="T17" s="61"/>
      <c r="U17" s="40">
        <v>0</v>
      </c>
      <c r="V17" s="62"/>
      <c r="W17" s="37"/>
      <c r="X17" s="37"/>
      <c r="Y17" s="63"/>
      <c r="Z17" s="42">
        <v>0</v>
      </c>
      <c r="AA17" s="62"/>
      <c r="AB17" s="37"/>
      <c r="AC17" s="63"/>
      <c r="AD17" s="42">
        <v>0</v>
      </c>
      <c r="AE17" s="61"/>
      <c r="AF17" s="46">
        <v>0</v>
      </c>
      <c r="AG17" s="64" t="str">
        <f>+IF($A17="","",'[2]Moulinette3A'!AW18)</f>
        <v>H</v>
      </c>
      <c r="AH17" s="65" t="str">
        <f>+IF($A17="","",'[2]Moulinette3A'!AX18)</f>
        <v>MOONLIGHT BERENGER (FR) PFS</v>
      </c>
      <c r="AI17" s="65" t="str">
        <f>+IF($A17="","",'[2]Moulinette3A'!AY18)</f>
        <v>NAIADE DE LA MARE (FR) PO</v>
      </c>
      <c r="AJ17" s="49" t="str">
        <f>+IF($A17="","",'[2]Moulinette3A'!AZ18)</f>
        <v>RAMBLER DE LA MARE (FR) PFS</v>
      </c>
      <c r="AK17" s="50">
        <f>+IF($A17="","",'[2]Moulinette3A'!T18)</f>
        <v>147</v>
      </c>
    </row>
    <row r="18" spans="1:37" ht="15" customHeight="1">
      <c r="A18" s="66">
        <v>35</v>
      </c>
      <c r="B18" s="67" t="s">
        <v>102</v>
      </c>
      <c r="C18" s="68" t="s">
        <v>72</v>
      </c>
      <c r="D18" s="68" t="s">
        <v>103</v>
      </c>
      <c r="E18" s="69">
        <v>148</v>
      </c>
      <c r="F18" s="32" t="s">
        <v>104</v>
      </c>
      <c r="G18" s="33">
        <v>0</v>
      </c>
      <c r="H18" s="33" t="s">
        <v>105</v>
      </c>
      <c r="I18" s="34">
        <v>0</v>
      </c>
      <c r="J18" s="70" t="s">
        <v>65</v>
      </c>
      <c r="K18" s="36">
        <v>7.5</v>
      </c>
      <c r="L18" s="37">
        <v>7.5</v>
      </c>
      <c r="M18" s="37">
        <v>6.5</v>
      </c>
      <c r="N18" s="37">
        <v>8</v>
      </c>
      <c r="O18" s="37">
        <v>7.5</v>
      </c>
      <c r="P18" s="37">
        <v>7.5</v>
      </c>
      <c r="Q18" s="37">
        <v>7</v>
      </c>
      <c r="R18" s="37">
        <v>8</v>
      </c>
      <c r="S18" s="38">
        <v>8</v>
      </c>
      <c r="T18" s="71"/>
      <c r="U18" s="40">
        <v>7.55</v>
      </c>
      <c r="V18" s="72">
        <v>7.5</v>
      </c>
      <c r="W18" s="44">
        <v>7</v>
      </c>
      <c r="X18" s="44">
        <v>7</v>
      </c>
      <c r="Y18" s="73">
        <v>6.5</v>
      </c>
      <c r="Z18" s="42">
        <v>7</v>
      </c>
      <c r="AA18" s="72">
        <v>5</v>
      </c>
      <c r="AB18" s="44">
        <v>6.5</v>
      </c>
      <c r="AC18" s="73">
        <v>6.5</v>
      </c>
      <c r="AD18" s="42">
        <v>6</v>
      </c>
      <c r="AE18" s="71"/>
      <c r="AF18" s="46">
        <v>6.975</v>
      </c>
      <c r="AG18" s="56" t="str">
        <f>+IF($A18="","",'[2]Moulinette3A'!AW19)</f>
        <v>F</v>
      </c>
      <c r="AH18" s="57" t="str">
        <f>+IF($A18="","",'[2]Moulinette3A'!AX19)</f>
        <v>PTICHOUAN DELPHINIERE (FR) WTC</v>
      </c>
      <c r="AI18" s="57" t="str">
        <f>+IF($A18="","",'[2]Moulinette3A'!AY19)</f>
        <v>UPPERGRAIG SUNSET (GB) WTC</v>
      </c>
      <c r="AJ18" s="49" t="str">
        <f>+IF($A18="","",'[2]Moulinette3A'!AZ19)</f>
        <v>CASCOB DAFYDD DDU (GB) WD</v>
      </c>
      <c r="AK18" s="50">
        <f>+IF($A18="","",'[2]Moulinette3A'!T19)</f>
        <v>148</v>
      </c>
    </row>
    <row r="19" spans="1:37" ht="15" customHeight="1">
      <c r="A19" s="51">
        <v>36</v>
      </c>
      <c r="B19" s="52" t="s">
        <v>106</v>
      </c>
      <c r="C19" s="53" t="s">
        <v>72</v>
      </c>
      <c r="D19" s="53" t="s">
        <v>54</v>
      </c>
      <c r="E19" s="54">
        <v>148</v>
      </c>
      <c r="F19" s="55" t="s">
        <v>88</v>
      </c>
      <c r="G19" s="56">
        <v>0</v>
      </c>
      <c r="H19" s="57" t="s">
        <v>89</v>
      </c>
      <c r="I19" s="57">
        <v>0</v>
      </c>
      <c r="J19" s="74" t="s">
        <v>107</v>
      </c>
      <c r="K19" s="59">
        <v>6.5</v>
      </c>
      <c r="L19" s="44">
        <v>6.5</v>
      </c>
      <c r="M19" s="44">
        <v>6.5</v>
      </c>
      <c r="N19" s="44">
        <v>6.5</v>
      </c>
      <c r="O19" s="44">
        <v>7.5</v>
      </c>
      <c r="P19" s="44">
        <v>7</v>
      </c>
      <c r="Q19" s="44">
        <v>6</v>
      </c>
      <c r="R19" s="44">
        <v>7</v>
      </c>
      <c r="S19" s="60">
        <v>7</v>
      </c>
      <c r="T19" s="61"/>
      <c r="U19" s="40">
        <v>6.75</v>
      </c>
      <c r="V19" s="62">
        <v>8.5</v>
      </c>
      <c r="W19" s="37">
        <v>8.5</v>
      </c>
      <c r="X19" s="37">
        <v>8</v>
      </c>
      <c r="Y19" s="63">
        <v>8</v>
      </c>
      <c r="Z19" s="42">
        <v>8.25</v>
      </c>
      <c r="AA19" s="62">
        <v>5</v>
      </c>
      <c r="AB19" s="37">
        <v>5.5</v>
      </c>
      <c r="AC19" s="63">
        <v>5</v>
      </c>
      <c r="AD19" s="42">
        <v>5.166666666666667</v>
      </c>
      <c r="AE19" s="61"/>
      <c r="AF19" s="46">
        <v>6.575</v>
      </c>
      <c r="AG19" s="64" t="str">
        <f>+IF($A19="","",'[2]Moulinette3A'!AW20)</f>
        <v>F</v>
      </c>
      <c r="AH19" s="65" t="str">
        <f>+IF($A19="","",'[2]Moulinette3A'!AX20)</f>
        <v>DOUBLE D'ELLE (FR) SFA</v>
      </c>
      <c r="AI19" s="65" t="str">
        <f>+IF($A19="","",'[2]Moulinette3A'!AY20)</f>
        <v>GYPSIE DU MARTRAY (FR) CO</v>
      </c>
      <c r="AJ19" s="49" t="str">
        <f>+IF($A19="","",'[2]Moulinette3A'!AZ20)</f>
        <v>LOOK AT ME (FR) CO</v>
      </c>
      <c r="AK19" s="50">
        <f>+IF($A19="","",'[2]Moulinette3A'!T20)</f>
        <v>148</v>
      </c>
    </row>
    <row r="20" spans="1:37" ht="15" customHeight="1">
      <c r="A20" s="66">
        <v>37</v>
      </c>
      <c r="B20" s="67" t="s">
        <v>108</v>
      </c>
      <c r="C20" s="68" t="s">
        <v>72</v>
      </c>
      <c r="D20" s="68" t="s">
        <v>67</v>
      </c>
      <c r="E20" s="69">
        <v>149</v>
      </c>
      <c r="F20" s="32" t="s">
        <v>109</v>
      </c>
      <c r="G20" s="33">
        <v>0</v>
      </c>
      <c r="H20" s="33" t="s">
        <v>110</v>
      </c>
      <c r="I20" s="34">
        <v>0</v>
      </c>
      <c r="J20" s="70" t="s">
        <v>111</v>
      </c>
      <c r="K20" s="77"/>
      <c r="L20" s="75"/>
      <c r="M20" s="75"/>
      <c r="N20" s="75"/>
      <c r="O20" s="75"/>
      <c r="P20" s="75"/>
      <c r="Q20" s="75"/>
      <c r="R20" s="75"/>
      <c r="S20" s="38"/>
      <c r="T20" s="71"/>
      <c r="U20" s="40">
        <v>0</v>
      </c>
      <c r="V20" s="72"/>
      <c r="W20" s="44"/>
      <c r="X20" s="44"/>
      <c r="Y20" s="73"/>
      <c r="Z20" s="42">
        <v>0</v>
      </c>
      <c r="AA20" s="72">
        <v>6.5</v>
      </c>
      <c r="AB20" s="44">
        <v>6</v>
      </c>
      <c r="AC20" s="73">
        <v>6</v>
      </c>
      <c r="AD20" s="42">
        <v>6.166666666666667</v>
      </c>
      <c r="AE20" s="71"/>
      <c r="AF20" s="46">
        <v>1.85</v>
      </c>
      <c r="AG20" s="56" t="str">
        <f>+IF($A20="","",'[2]Moulinette3A'!AW21)</f>
        <v>F</v>
      </c>
      <c r="AH20" s="57" t="str">
        <f>+IF($A20="","",'[2]Moulinette3A'!AX21)</f>
        <v>QUEL AMOUR DES IFS (FR) PFS</v>
      </c>
      <c r="AI20" s="57" t="str">
        <f>+IF($A20="","",'[2]Moulinette3A'!AY21)</f>
        <v>IMAGE DE CHAMPEAUX (FR) SFA</v>
      </c>
      <c r="AJ20" s="49" t="str">
        <f>+IF($A20="","",'[2]Moulinette3A'!AZ21)</f>
        <v>PACHA DES SEVRES (FR) SFA</v>
      </c>
      <c r="AK20" s="50">
        <f>+IF($A20="","",'[2]Moulinette3A'!T21)</f>
        <v>149</v>
      </c>
    </row>
    <row r="21" spans="1:37" ht="15" customHeight="1">
      <c r="A21" s="51">
        <v>49</v>
      </c>
      <c r="B21" s="52" t="s">
        <v>112</v>
      </c>
      <c r="C21" s="53" t="s">
        <v>53</v>
      </c>
      <c r="D21" s="53" t="s">
        <v>54</v>
      </c>
      <c r="E21" s="54">
        <v>148</v>
      </c>
      <c r="F21" s="55" t="s">
        <v>173</v>
      </c>
      <c r="G21" s="56">
        <v>0</v>
      </c>
      <c r="H21" s="57" t="s">
        <v>173</v>
      </c>
      <c r="I21" s="57">
        <v>0</v>
      </c>
      <c r="J21" s="58" t="s">
        <v>174</v>
      </c>
      <c r="K21" s="78">
        <v>7.5</v>
      </c>
      <c r="L21" s="44">
        <v>7.5</v>
      </c>
      <c r="M21" s="44">
        <v>6.5</v>
      </c>
      <c r="N21" s="44">
        <v>7</v>
      </c>
      <c r="O21" s="44">
        <v>7</v>
      </c>
      <c r="P21" s="44">
        <v>6.5</v>
      </c>
      <c r="Q21" s="44">
        <v>7</v>
      </c>
      <c r="R21" s="44">
        <v>7</v>
      </c>
      <c r="S21" s="60">
        <v>7</v>
      </c>
      <c r="T21" s="61"/>
      <c r="U21" s="40">
        <v>7</v>
      </c>
      <c r="V21" s="62">
        <v>8</v>
      </c>
      <c r="W21" s="75">
        <v>8.5</v>
      </c>
      <c r="X21" s="37">
        <v>7</v>
      </c>
      <c r="Y21" s="63">
        <v>8</v>
      </c>
      <c r="Z21" s="42">
        <v>7.875</v>
      </c>
      <c r="AA21" s="62">
        <v>6</v>
      </c>
      <c r="AB21" s="37">
        <v>6</v>
      </c>
      <c r="AC21" s="63">
        <v>6</v>
      </c>
      <c r="AD21" s="42">
        <v>6</v>
      </c>
      <c r="AE21" s="61"/>
      <c r="AF21" s="46">
        <v>6.875</v>
      </c>
      <c r="AG21" s="64" t="str">
        <f>+IF($A21="","",'[2]Moulinette3A'!AW22)</f>
        <v>M</v>
      </c>
      <c r="AH21" s="65" t="str">
        <f>+IF($A21="","",'[2]Moulinette3A'!AX22)</f>
        <v>QUABAR DES MONCEAUX</v>
      </c>
      <c r="AI21" s="65" t="str">
        <f>+IF($A21="","",'[2]Moulinette3A'!AY22)</f>
        <v>KOOKAI DU THIELLEY</v>
      </c>
      <c r="AJ21" s="49">
        <f>+IF($A21="","",'[2]Moulinette3A'!AZ22)</f>
        <v>0</v>
      </c>
      <c r="AK21" s="50">
        <f>+IF($A21="","",'[2]Moulinette3A'!T22)</f>
        <v>150</v>
      </c>
    </row>
    <row r="22" spans="11:29" ht="15">
      <c r="K22" s="82"/>
      <c r="L22" s="82"/>
      <c r="M22" s="82"/>
      <c r="N22" s="82"/>
      <c r="O22" s="82"/>
      <c r="P22" s="82"/>
      <c r="Q22" s="82"/>
      <c r="R22" s="82"/>
      <c r="S22" s="82"/>
      <c r="V22" s="82"/>
      <c r="W22" s="82"/>
      <c r="X22" s="82"/>
      <c r="Y22" s="82"/>
      <c r="AA22" s="82"/>
      <c r="AB22" s="82"/>
      <c r="AC22" s="82"/>
    </row>
    <row r="23" spans="11:29" ht="15">
      <c r="K23" s="82"/>
      <c r="L23" s="82"/>
      <c r="M23" s="82"/>
      <c r="N23" s="82"/>
      <c r="O23" s="82"/>
      <c r="P23" s="82"/>
      <c r="Q23" s="82"/>
      <c r="R23" s="82"/>
      <c r="S23" s="82"/>
      <c r="V23" s="82"/>
      <c r="W23" s="82"/>
      <c r="X23" s="82"/>
      <c r="Y23" s="82"/>
      <c r="AA23" s="82"/>
      <c r="AB23" s="82"/>
      <c r="AC23" s="82"/>
    </row>
    <row r="24" spans="11:29" ht="15">
      <c r="K24" s="82"/>
      <c r="L24" s="82"/>
      <c r="M24" s="82"/>
      <c r="N24" s="82"/>
      <c r="O24" s="82"/>
      <c r="P24" s="82"/>
      <c r="Q24" s="82"/>
      <c r="R24" s="82"/>
      <c r="S24" s="82"/>
      <c r="V24" s="82"/>
      <c r="W24" s="82"/>
      <c r="X24" s="82"/>
      <c r="Y24" s="82"/>
      <c r="AA24" s="82"/>
      <c r="AB24" s="82"/>
      <c r="AC24" s="82"/>
    </row>
    <row r="25" spans="11:29" ht="15">
      <c r="K25" s="82"/>
      <c r="L25" s="82"/>
      <c r="M25" s="82"/>
      <c r="N25" s="82"/>
      <c r="O25" s="82"/>
      <c r="P25" s="82"/>
      <c r="Q25" s="82"/>
      <c r="R25" s="82"/>
      <c r="S25" s="82"/>
      <c r="V25" s="82"/>
      <c r="W25" s="82"/>
      <c r="X25" s="82"/>
      <c r="Y25" s="82"/>
      <c r="AA25" s="82"/>
      <c r="AB25" s="82"/>
      <c r="AC25" s="82"/>
    </row>
    <row r="26" spans="11:29" ht="15">
      <c r="K26" s="82"/>
      <c r="L26" s="82"/>
      <c r="M26" s="82"/>
      <c r="N26" s="82"/>
      <c r="O26" s="82"/>
      <c r="P26" s="82"/>
      <c r="Q26" s="82"/>
      <c r="R26" s="82"/>
      <c r="S26" s="82"/>
      <c r="V26" s="82"/>
      <c r="W26" s="82"/>
      <c r="X26" s="82"/>
      <c r="Y26" s="82"/>
      <c r="AA26" s="82"/>
      <c r="AB26" s="82"/>
      <c r="AC26" s="82"/>
    </row>
    <row r="27" spans="11:29" ht="15">
      <c r="K27" s="82"/>
      <c r="L27" s="82"/>
      <c r="M27" s="82"/>
      <c r="N27" s="82"/>
      <c r="O27" s="82"/>
      <c r="P27" s="82"/>
      <c r="Q27" s="82"/>
      <c r="R27" s="82"/>
      <c r="S27" s="82"/>
      <c r="V27" s="82"/>
      <c r="W27" s="82"/>
      <c r="X27" s="82"/>
      <c r="Y27" s="82"/>
      <c r="AA27" s="82"/>
      <c r="AB27" s="82"/>
      <c r="AC27" s="82"/>
    </row>
    <row r="28" spans="11:29" ht="15">
      <c r="K28" s="82"/>
      <c r="L28" s="82"/>
      <c r="M28" s="82"/>
      <c r="N28" s="82"/>
      <c r="O28" s="82"/>
      <c r="P28" s="82"/>
      <c r="Q28" s="82"/>
      <c r="R28" s="82"/>
      <c r="S28" s="82"/>
      <c r="V28" s="82"/>
      <c r="W28" s="82"/>
      <c r="X28" s="82"/>
      <c r="Y28" s="82"/>
      <c r="AA28" s="82"/>
      <c r="AB28" s="82"/>
      <c r="AC28" s="82"/>
    </row>
    <row r="29" spans="11:29" ht="15">
      <c r="K29" s="82"/>
      <c r="L29" s="82"/>
      <c r="M29" s="82"/>
      <c r="N29" s="82"/>
      <c r="O29" s="82"/>
      <c r="P29" s="82"/>
      <c r="Q29" s="82"/>
      <c r="R29" s="82"/>
      <c r="S29" s="82"/>
      <c r="V29" s="82"/>
      <c r="W29" s="82"/>
      <c r="X29" s="82"/>
      <c r="Y29" s="82"/>
      <c r="AA29" s="82"/>
      <c r="AB29" s="82"/>
      <c r="AC29" s="82"/>
    </row>
    <row r="30" spans="11:29" ht="15">
      <c r="K30" s="82"/>
      <c r="L30" s="82"/>
      <c r="M30" s="82"/>
      <c r="N30" s="82"/>
      <c r="O30" s="82"/>
      <c r="P30" s="82"/>
      <c r="Q30" s="82"/>
      <c r="R30" s="82"/>
      <c r="S30" s="82"/>
      <c r="V30" s="82"/>
      <c r="W30" s="82"/>
      <c r="X30" s="82"/>
      <c r="Y30" s="82"/>
      <c r="AA30" s="82"/>
      <c r="AB30" s="82"/>
      <c r="AC30" s="82"/>
    </row>
    <row r="31" spans="11:29" ht="15">
      <c r="K31" s="82"/>
      <c r="L31" s="82"/>
      <c r="M31" s="82"/>
      <c r="N31" s="82"/>
      <c r="O31" s="82"/>
      <c r="P31" s="82"/>
      <c r="Q31" s="82"/>
      <c r="R31" s="82"/>
      <c r="S31" s="82"/>
      <c r="V31" s="82"/>
      <c r="W31" s="82"/>
      <c r="X31" s="82"/>
      <c r="Y31" s="82"/>
      <c r="AA31" s="82"/>
      <c r="AB31" s="82"/>
      <c r="AC31" s="82"/>
    </row>
    <row r="32" spans="11:29" ht="15">
      <c r="K32" s="82"/>
      <c r="L32" s="82"/>
      <c r="M32" s="82"/>
      <c r="N32" s="82"/>
      <c r="O32" s="82"/>
      <c r="P32" s="82"/>
      <c r="Q32" s="82"/>
      <c r="R32" s="82"/>
      <c r="S32" s="82"/>
      <c r="V32" s="82"/>
      <c r="W32" s="82"/>
      <c r="X32" s="82"/>
      <c r="Y32" s="82"/>
      <c r="AA32" s="82"/>
      <c r="AB32" s="82"/>
      <c r="AC32" s="82"/>
    </row>
    <row r="33" spans="11:29" ht="15">
      <c r="K33" s="82"/>
      <c r="L33" s="82"/>
      <c r="M33" s="82"/>
      <c r="N33" s="82"/>
      <c r="O33" s="82"/>
      <c r="P33" s="82"/>
      <c r="Q33" s="82"/>
      <c r="R33" s="82"/>
      <c r="S33" s="82"/>
      <c r="V33" s="82"/>
      <c r="W33" s="82"/>
      <c r="X33" s="82"/>
      <c r="Y33" s="82"/>
      <c r="AA33" s="82"/>
      <c r="AB33" s="82"/>
      <c r="AC33" s="82"/>
    </row>
    <row r="34" spans="11:29" ht="15">
      <c r="K34" s="82"/>
      <c r="L34" s="82"/>
      <c r="M34" s="82"/>
      <c r="N34" s="82"/>
      <c r="O34" s="82"/>
      <c r="P34" s="82"/>
      <c r="Q34" s="82"/>
      <c r="R34" s="82"/>
      <c r="S34" s="82"/>
      <c r="V34" s="82"/>
      <c r="W34" s="82"/>
      <c r="X34" s="82"/>
      <c r="Y34" s="82"/>
      <c r="AA34" s="82"/>
      <c r="AB34" s="82"/>
      <c r="AC34" s="82"/>
    </row>
    <row r="35" spans="11:29" ht="15">
      <c r="K35" s="82"/>
      <c r="L35" s="82"/>
      <c r="M35" s="82"/>
      <c r="N35" s="82"/>
      <c r="O35" s="82"/>
      <c r="P35" s="82"/>
      <c r="Q35" s="82"/>
      <c r="R35" s="82"/>
      <c r="S35" s="82"/>
      <c r="V35" s="82"/>
      <c r="W35" s="82"/>
      <c r="X35" s="82"/>
      <c r="Y35" s="82"/>
      <c r="AA35" s="82"/>
      <c r="AB35" s="82"/>
      <c r="AC35" s="82"/>
    </row>
  </sheetData>
  <sheetProtection password="CCEF" sheet="1" formatCells="0" selectLockedCells="1"/>
  <mergeCells count="12">
    <mergeCell ref="V2:Z2"/>
    <mergeCell ref="AG2:AI2"/>
    <mergeCell ref="AA2:AD2"/>
    <mergeCell ref="AE2:AF2"/>
    <mergeCell ref="AG1:AI1"/>
    <mergeCell ref="A2:E2"/>
    <mergeCell ref="F2:J2"/>
    <mergeCell ref="C1:E1"/>
    <mergeCell ref="K1:P1"/>
    <mergeCell ref="Q1:Z1"/>
    <mergeCell ref="AA1:AF1"/>
    <mergeCell ref="K2:U2"/>
  </mergeCells>
  <dataValidations count="3">
    <dataValidation type="decimal" allowBlank="1" showErrorMessage="1" sqref="V4:Y21 K4:S21 K3 AA4:AC21">
      <formula1>0</formula1>
      <formula2>10</formula2>
    </dataValidation>
    <dataValidation type="list" allowBlank="1" showErrorMessage="1" sqref="E3">
      <formula1>$Q$1:$Q$5</formula1>
      <formula2>0</formula2>
    </dataValidation>
    <dataValidation type="whole" allowBlank="1" showInputMessage="1" showErrorMessage="1" sqref="T3:T65536 T1 AE2:AE65536">
      <formula1>-1</formula1>
      <formula2>1</formula2>
    </dataValidation>
  </dataValidations>
  <printOptions horizontalCentered="1"/>
  <pageMargins left="0.7874015748031497" right="0.7874015748031497" top="0.5118110236220472" bottom="0.6299212598425197" header="0.5118110236220472" footer="0.3937007874015748"/>
  <pageSetup fitToHeight="2" horizontalDpi="300" verticalDpi="300" orientation="landscape" pageOrder="overThenDown" paperSize="9" scale="75" r:id="rId4"/>
  <headerFooter alignWithMargins="0">
    <oddFooter>&amp;RConcours -ONP- M et A Poneys de 3 ans &amp;P/&amp;"/,Normal"&amp;N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9"/>
  <sheetViews>
    <sheetView zoomScale="75" zoomScaleNormal="75" workbookViewId="0" topLeftCell="A1">
      <pane ySplit="3" topLeftCell="BM4" activePane="bottomLeft" state="frozen"/>
      <selection pane="topLeft" activeCell="K22" sqref="K22"/>
      <selection pane="bottomLeft" activeCell="K22" sqref="K22"/>
    </sheetView>
  </sheetViews>
  <sheetFormatPr defaultColWidth="10.00390625" defaultRowHeight="15"/>
  <cols>
    <col min="1" max="1" width="9.75390625" style="96" bestFit="1" customWidth="1"/>
    <col min="2" max="2" width="8.625" style="128" customWidth="1"/>
    <col min="3" max="3" width="9.625" style="128" hidden="1" customWidth="1"/>
    <col min="4" max="4" width="9.625" style="96" customWidth="1"/>
    <col min="5" max="5" width="0" style="96" hidden="1" customWidth="1"/>
    <col min="6" max="6" width="4.875" style="96" customWidth="1"/>
    <col min="7" max="7" width="26.50390625" style="96" customWidth="1"/>
    <col min="8" max="8" width="4.75390625" style="96" bestFit="1" customWidth="1"/>
    <col min="9" max="9" width="5.75390625" style="96" bestFit="1" customWidth="1"/>
    <col min="10" max="11" width="5.75390625" style="96" customWidth="1"/>
    <col min="12" max="12" width="3.375" style="96" hidden="1" customWidth="1"/>
    <col min="13" max="13" width="30.625" style="96" bestFit="1" customWidth="1"/>
    <col min="14" max="14" width="31.75390625" style="96" bestFit="1" customWidth="1"/>
    <col min="15" max="15" width="64.50390625" style="96" bestFit="1" customWidth="1"/>
    <col min="16" max="16" width="10.125" style="94" customWidth="1"/>
    <col min="17" max="36" width="10.00390625" style="95" customWidth="1"/>
    <col min="37" max="16384" width="10.00390625" style="96" customWidth="1"/>
  </cols>
  <sheetData>
    <row r="1" spans="1:15" ht="17.25" thickBot="1">
      <c r="A1" s="83" t="s">
        <v>2</v>
      </c>
      <c r="B1" s="84" t="s">
        <v>0</v>
      </c>
      <c r="C1" s="85" t="s">
        <v>3</v>
      </c>
      <c r="D1" s="85" t="s">
        <v>3</v>
      </c>
      <c r="E1" s="86"/>
      <c r="F1" s="87"/>
      <c r="G1" s="88">
        <v>41083</v>
      </c>
      <c r="H1" s="88"/>
      <c r="I1" s="205"/>
      <c r="J1" s="205"/>
      <c r="K1" s="206"/>
      <c r="L1" s="90"/>
      <c r="M1" s="91" t="s">
        <v>113</v>
      </c>
      <c r="N1" s="92" t="s">
        <v>114</v>
      </c>
      <c r="O1" s="93" t="s">
        <v>9</v>
      </c>
    </row>
    <row r="2" spans="1:15" ht="17.25" thickBot="1">
      <c r="A2" s="97" t="s">
        <v>115</v>
      </c>
      <c r="B2" s="98"/>
      <c r="C2" s="98"/>
      <c r="D2" s="98"/>
      <c r="E2" s="99"/>
      <c r="F2" s="207" t="s">
        <v>116</v>
      </c>
      <c r="G2" s="208"/>
      <c r="H2" s="208"/>
      <c r="I2" s="208"/>
      <c r="J2" s="208"/>
      <c r="K2" s="209"/>
      <c r="M2" s="204" t="s">
        <v>117</v>
      </c>
      <c r="N2" s="204"/>
      <c r="O2" s="204"/>
    </row>
    <row r="3" spans="1:15" ht="97.5" thickBot="1" thickTop="1">
      <c r="A3" s="100" t="s">
        <v>12</v>
      </c>
      <c r="B3" s="101" t="s">
        <v>118</v>
      </c>
      <c r="C3" s="100" t="s">
        <v>14</v>
      </c>
      <c r="D3" s="100" t="s">
        <v>10</v>
      </c>
      <c r="E3" s="102" t="s">
        <v>119</v>
      </c>
      <c r="F3" s="103" t="s">
        <v>120</v>
      </c>
      <c r="G3" s="104" t="s">
        <v>11</v>
      </c>
      <c r="H3" s="105" t="s">
        <v>13</v>
      </c>
      <c r="I3" s="106" t="s">
        <v>121</v>
      </c>
      <c r="J3" s="106" t="s">
        <v>122</v>
      </c>
      <c r="K3" s="107" t="s">
        <v>123</v>
      </c>
      <c r="L3" s="108" t="s">
        <v>115</v>
      </c>
      <c r="M3" s="109" t="s">
        <v>15</v>
      </c>
      <c r="N3" s="110" t="s">
        <v>124</v>
      </c>
      <c r="O3" s="111" t="s">
        <v>125</v>
      </c>
    </row>
    <row r="4" spans="1:15" ht="15">
      <c r="A4" s="112" t="s">
        <v>72</v>
      </c>
      <c r="B4" s="113">
        <v>7.525</v>
      </c>
      <c r="C4" s="112">
        <v>146</v>
      </c>
      <c r="D4" s="112">
        <v>30</v>
      </c>
      <c r="E4" s="114">
        <v>30</v>
      </c>
      <c r="F4" s="115">
        <v>1</v>
      </c>
      <c r="G4" s="116" t="s">
        <v>87</v>
      </c>
      <c r="H4" s="116" t="s">
        <v>54</v>
      </c>
      <c r="I4" s="117">
        <v>7.35</v>
      </c>
      <c r="J4" s="117">
        <v>8.75</v>
      </c>
      <c r="K4" s="118">
        <v>7</v>
      </c>
      <c r="L4" s="119">
        <v>1</v>
      </c>
      <c r="M4" s="116" t="s">
        <v>88</v>
      </c>
      <c r="N4" s="120" t="s">
        <v>126</v>
      </c>
      <c r="O4" s="121" t="s">
        <v>127</v>
      </c>
    </row>
    <row r="5" spans="1:15" ht="15">
      <c r="A5" s="122"/>
      <c r="B5" s="113">
        <v>7.2</v>
      </c>
      <c r="C5" s="112">
        <v>147</v>
      </c>
      <c r="D5" s="112">
        <v>31</v>
      </c>
      <c r="E5" s="114">
        <v>31</v>
      </c>
      <c r="F5" s="115">
        <v>2</v>
      </c>
      <c r="G5" s="116" t="s">
        <v>91</v>
      </c>
      <c r="H5" s="116" t="s">
        <v>54</v>
      </c>
      <c r="I5" s="117">
        <v>7.6</v>
      </c>
      <c r="J5" s="117">
        <v>6.5</v>
      </c>
      <c r="K5" s="118">
        <v>7</v>
      </c>
      <c r="L5" s="119">
        <v>2</v>
      </c>
      <c r="M5" s="116" t="s">
        <v>92</v>
      </c>
      <c r="N5" s="120" t="s">
        <v>128</v>
      </c>
      <c r="O5" s="121" t="s">
        <v>129</v>
      </c>
    </row>
    <row r="6" spans="1:15" ht="15">
      <c r="A6" s="122"/>
      <c r="B6" s="113">
        <v>7</v>
      </c>
      <c r="C6" s="112">
        <v>142</v>
      </c>
      <c r="D6" s="112">
        <v>27</v>
      </c>
      <c r="E6" s="114">
        <v>27</v>
      </c>
      <c r="F6" s="115">
        <v>3</v>
      </c>
      <c r="G6" s="116" t="s">
        <v>76</v>
      </c>
      <c r="H6" s="116" t="s">
        <v>54</v>
      </c>
      <c r="I6" s="117">
        <v>7.4</v>
      </c>
      <c r="J6" s="117">
        <v>7.75</v>
      </c>
      <c r="K6" s="118">
        <v>5.833333333333333</v>
      </c>
      <c r="L6" s="119">
        <v>3</v>
      </c>
      <c r="M6" s="116" t="s">
        <v>77</v>
      </c>
      <c r="N6" s="120" t="s">
        <v>130</v>
      </c>
      <c r="O6" s="121" t="s">
        <v>131</v>
      </c>
    </row>
    <row r="7" spans="1:15" ht="15">
      <c r="A7" s="122"/>
      <c r="B7" s="113">
        <v>6.975</v>
      </c>
      <c r="C7" s="112">
        <v>148</v>
      </c>
      <c r="D7" s="112">
        <v>35</v>
      </c>
      <c r="E7" s="114">
        <v>35</v>
      </c>
      <c r="F7" s="115">
        <v>4</v>
      </c>
      <c r="G7" s="116" t="s">
        <v>102</v>
      </c>
      <c r="H7" s="116" t="s">
        <v>103</v>
      </c>
      <c r="I7" s="117">
        <v>7.55</v>
      </c>
      <c r="J7" s="117">
        <v>7</v>
      </c>
      <c r="K7" s="118">
        <v>6</v>
      </c>
      <c r="L7" s="119">
        <v>4</v>
      </c>
      <c r="M7" s="116" t="s">
        <v>104</v>
      </c>
      <c r="N7" s="120" t="s">
        <v>132</v>
      </c>
      <c r="O7" s="121" t="s">
        <v>133</v>
      </c>
    </row>
    <row r="8" spans="1:15" ht="15">
      <c r="A8" s="122"/>
      <c r="B8" s="113">
        <v>6.85</v>
      </c>
      <c r="C8" s="112">
        <v>143</v>
      </c>
      <c r="D8" s="112">
        <v>28</v>
      </c>
      <c r="E8" s="114">
        <v>28</v>
      </c>
      <c r="F8" s="115">
        <v>5</v>
      </c>
      <c r="G8" s="116" t="s">
        <v>80</v>
      </c>
      <c r="H8" s="116" t="s">
        <v>54</v>
      </c>
      <c r="I8" s="117">
        <v>7.15</v>
      </c>
      <c r="J8" s="117">
        <v>6.875</v>
      </c>
      <c r="K8" s="118">
        <v>6.333333333333333</v>
      </c>
      <c r="L8" s="119">
        <v>5</v>
      </c>
      <c r="M8" s="116" t="s">
        <v>81</v>
      </c>
      <c r="N8" s="120" t="s">
        <v>134</v>
      </c>
      <c r="O8" s="121" t="s">
        <v>135</v>
      </c>
    </row>
    <row r="9" spans="1:15" ht="15">
      <c r="A9" s="122"/>
      <c r="B9" s="113">
        <v>6.775</v>
      </c>
      <c r="C9" s="112">
        <v>147</v>
      </c>
      <c r="D9" s="112">
        <v>33</v>
      </c>
      <c r="E9" s="114">
        <v>33</v>
      </c>
      <c r="F9" s="115">
        <v>6</v>
      </c>
      <c r="G9" s="116" t="s">
        <v>96</v>
      </c>
      <c r="H9" s="116" t="s">
        <v>97</v>
      </c>
      <c r="I9" s="117">
        <v>6.2</v>
      </c>
      <c r="J9" s="117">
        <v>7.625</v>
      </c>
      <c r="K9" s="118">
        <v>7.166666666666667</v>
      </c>
      <c r="L9" s="119">
        <v>6</v>
      </c>
      <c r="M9" s="116" t="s">
        <v>98</v>
      </c>
      <c r="N9" s="120" t="s">
        <v>136</v>
      </c>
      <c r="O9" s="121" t="s">
        <v>137</v>
      </c>
    </row>
    <row r="10" spans="1:15" ht="15">
      <c r="A10" s="122"/>
      <c r="B10" s="113">
        <v>6.625</v>
      </c>
      <c r="C10" s="112">
        <v>144</v>
      </c>
      <c r="D10" s="112">
        <v>29</v>
      </c>
      <c r="E10" s="114">
        <v>29</v>
      </c>
      <c r="F10" s="115">
        <v>7</v>
      </c>
      <c r="G10" s="116" t="s">
        <v>84</v>
      </c>
      <c r="H10" s="116" t="s">
        <v>54</v>
      </c>
      <c r="I10" s="117">
        <v>6.7</v>
      </c>
      <c r="J10" s="117">
        <v>7.125</v>
      </c>
      <c r="K10" s="118">
        <v>6.166666666666667</v>
      </c>
      <c r="L10" s="119">
        <v>7</v>
      </c>
      <c r="M10" s="116" t="s">
        <v>85</v>
      </c>
      <c r="N10" s="120" t="s">
        <v>138</v>
      </c>
      <c r="O10" s="121" t="s">
        <v>139</v>
      </c>
    </row>
    <row r="11" spans="1:15" ht="15">
      <c r="A11" s="122"/>
      <c r="B11" s="113">
        <v>6.575</v>
      </c>
      <c r="C11" s="112">
        <v>148</v>
      </c>
      <c r="D11" s="112">
        <v>36</v>
      </c>
      <c r="E11" s="114">
        <v>36</v>
      </c>
      <c r="F11" s="115">
        <v>8</v>
      </c>
      <c r="G11" s="116" t="s">
        <v>106</v>
      </c>
      <c r="H11" s="116" t="s">
        <v>54</v>
      </c>
      <c r="I11" s="117">
        <v>6.75</v>
      </c>
      <c r="J11" s="117">
        <v>8.25</v>
      </c>
      <c r="K11" s="118">
        <v>5.166666666666667</v>
      </c>
      <c r="L11" s="119">
        <v>8</v>
      </c>
      <c r="M11" s="116" t="s">
        <v>88</v>
      </c>
      <c r="N11" s="120" t="s">
        <v>140</v>
      </c>
      <c r="O11" s="121" t="s">
        <v>141</v>
      </c>
    </row>
    <row r="12" spans="1:15" ht="15">
      <c r="A12" s="122"/>
      <c r="B12" s="113">
        <v>6.2</v>
      </c>
      <c r="C12" s="112">
        <v>141</v>
      </c>
      <c r="D12" s="112">
        <v>26</v>
      </c>
      <c r="E12" s="114">
        <v>26</v>
      </c>
      <c r="F12" s="115">
        <v>9</v>
      </c>
      <c r="G12" s="116" t="s">
        <v>71</v>
      </c>
      <c r="H12" s="116" t="s">
        <v>67</v>
      </c>
      <c r="I12" s="117">
        <v>6.65</v>
      </c>
      <c r="J12" s="117">
        <v>6.125</v>
      </c>
      <c r="K12" s="118">
        <v>5.5</v>
      </c>
      <c r="L12" s="119">
        <v>9</v>
      </c>
      <c r="M12" s="116" t="s">
        <v>73</v>
      </c>
      <c r="N12" s="120" t="s">
        <v>142</v>
      </c>
      <c r="O12" s="121" t="s">
        <v>143</v>
      </c>
    </row>
    <row r="13" spans="1:15" ht="15">
      <c r="A13" s="122"/>
      <c r="B13" s="113">
        <v>1.85</v>
      </c>
      <c r="C13" s="112">
        <v>149</v>
      </c>
      <c r="D13" s="112">
        <v>37</v>
      </c>
      <c r="E13" s="114">
        <v>37</v>
      </c>
      <c r="F13" s="115">
        <v>10</v>
      </c>
      <c r="G13" s="116" t="s">
        <v>108</v>
      </c>
      <c r="H13" s="116" t="s">
        <v>67</v>
      </c>
      <c r="I13" s="117">
        <v>0</v>
      </c>
      <c r="J13" s="117">
        <v>0</v>
      </c>
      <c r="K13" s="118">
        <v>6.166666666666667</v>
      </c>
      <c r="L13" s="119">
        <v>10</v>
      </c>
      <c r="M13" s="116" t="s">
        <v>109</v>
      </c>
      <c r="N13" s="120" t="s">
        <v>144</v>
      </c>
      <c r="O13" s="121" t="s">
        <v>145</v>
      </c>
    </row>
    <row r="14" spans="1:15" ht="15">
      <c r="A14" s="112" t="s">
        <v>47</v>
      </c>
      <c r="B14" s="113">
        <v>5.95</v>
      </c>
      <c r="C14" s="112">
        <v>138</v>
      </c>
      <c r="D14" s="112">
        <v>21</v>
      </c>
      <c r="E14" s="114">
        <v>21</v>
      </c>
      <c r="F14" s="115">
        <v>1</v>
      </c>
      <c r="G14" s="116" t="s">
        <v>46</v>
      </c>
      <c r="H14" s="116" t="s">
        <v>48</v>
      </c>
      <c r="I14" s="117">
        <v>6.25</v>
      </c>
      <c r="J14" s="117">
        <v>6.375</v>
      </c>
      <c r="K14" s="118">
        <v>5.166666666666667</v>
      </c>
      <c r="L14" s="119">
        <v>1</v>
      </c>
      <c r="M14" s="116" t="s">
        <v>49</v>
      </c>
      <c r="N14" s="120" t="s">
        <v>146</v>
      </c>
      <c r="O14" s="121" t="s">
        <v>147</v>
      </c>
    </row>
    <row r="15" spans="1:15" ht="15">
      <c r="A15" s="112" t="s">
        <v>53</v>
      </c>
      <c r="B15" s="113">
        <v>7.525</v>
      </c>
      <c r="C15" s="112">
        <v>146</v>
      </c>
      <c r="D15" s="112">
        <v>24</v>
      </c>
      <c r="E15" s="114">
        <v>24</v>
      </c>
      <c r="F15" s="115">
        <v>1</v>
      </c>
      <c r="G15" s="116" t="s">
        <v>62</v>
      </c>
      <c r="H15" s="116" t="s">
        <v>54</v>
      </c>
      <c r="I15" s="117">
        <v>7.65</v>
      </c>
      <c r="J15" s="117">
        <v>8.25</v>
      </c>
      <c r="K15" s="118">
        <v>6.833333333333333</v>
      </c>
      <c r="L15" s="119">
        <v>1</v>
      </c>
      <c r="M15" s="116" t="s">
        <v>63</v>
      </c>
      <c r="N15" s="120" t="s">
        <v>134</v>
      </c>
      <c r="O15" s="121" t="s">
        <v>148</v>
      </c>
    </row>
    <row r="16" spans="1:15" ht="15">
      <c r="A16" s="122"/>
      <c r="B16" s="113">
        <v>7.275</v>
      </c>
      <c r="C16" s="112">
        <v>142</v>
      </c>
      <c r="D16" s="112">
        <v>22</v>
      </c>
      <c r="E16" s="114">
        <v>22</v>
      </c>
      <c r="F16" s="115">
        <v>2</v>
      </c>
      <c r="G16" s="116" t="s">
        <v>52</v>
      </c>
      <c r="H16" s="116" t="s">
        <v>54</v>
      </c>
      <c r="I16" s="117">
        <v>7.25</v>
      </c>
      <c r="J16" s="117">
        <v>8.25</v>
      </c>
      <c r="K16" s="118">
        <v>6.666666666666667</v>
      </c>
      <c r="L16" s="119">
        <v>2</v>
      </c>
      <c r="M16" s="116" t="s">
        <v>55</v>
      </c>
      <c r="N16" s="120" t="s">
        <v>149</v>
      </c>
      <c r="O16" s="121" t="s">
        <v>150</v>
      </c>
    </row>
    <row r="17" spans="1:36" ht="15">
      <c r="A17" s="122"/>
      <c r="B17" s="113">
        <v>6.875</v>
      </c>
      <c r="C17" s="112">
        <v>148</v>
      </c>
      <c r="D17" s="112">
        <v>49</v>
      </c>
      <c r="E17" s="114">
        <v>49</v>
      </c>
      <c r="F17" s="115">
        <v>3</v>
      </c>
      <c r="G17" s="116" t="s">
        <v>112</v>
      </c>
      <c r="H17" s="116" t="s">
        <v>54</v>
      </c>
      <c r="I17" s="117">
        <v>7</v>
      </c>
      <c r="J17" s="117">
        <v>7.875</v>
      </c>
      <c r="K17" s="118">
        <v>6</v>
      </c>
      <c r="L17" s="119">
        <v>3</v>
      </c>
      <c r="M17" s="116">
        <v>0</v>
      </c>
      <c r="N17" s="120">
        <v>0</v>
      </c>
      <c r="O17" s="121">
        <v>0</v>
      </c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</row>
    <row r="18" spans="1:15" ht="15">
      <c r="A18" s="122"/>
      <c r="B18" s="113">
        <v>6.6</v>
      </c>
      <c r="C18" s="112">
        <v>141</v>
      </c>
      <c r="D18" s="112">
        <v>25</v>
      </c>
      <c r="E18" s="114">
        <v>25</v>
      </c>
      <c r="F18" s="115">
        <v>4</v>
      </c>
      <c r="G18" s="116" t="s">
        <v>66</v>
      </c>
      <c r="H18" s="116" t="s">
        <v>67</v>
      </c>
      <c r="I18" s="117">
        <v>6.35</v>
      </c>
      <c r="J18" s="117">
        <v>7.375</v>
      </c>
      <c r="K18" s="118">
        <v>6.5</v>
      </c>
      <c r="L18" s="119">
        <v>4</v>
      </c>
      <c r="M18" s="116" t="s">
        <v>68</v>
      </c>
      <c r="N18" s="120" t="s">
        <v>130</v>
      </c>
      <c r="O18" s="121" t="s">
        <v>151</v>
      </c>
    </row>
    <row r="19" spans="1:15" ht="15">
      <c r="A19" s="124"/>
      <c r="B19" s="125">
        <v>6.55</v>
      </c>
      <c r="C19" s="126">
        <v>143</v>
      </c>
      <c r="D19" s="126">
        <v>23</v>
      </c>
      <c r="E19" s="127">
        <v>23</v>
      </c>
      <c r="F19" s="115">
        <v>5</v>
      </c>
      <c r="G19" s="116" t="s">
        <v>58</v>
      </c>
      <c r="H19" s="116" t="s">
        <v>54</v>
      </c>
      <c r="I19" s="117">
        <v>6.55</v>
      </c>
      <c r="J19" s="117">
        <v>6.625</v>
      </c>
      <c r="K19" s="118">
        <v>6.5</v>
      </c>
      <c r="L19" s="119">
        <v>5</v>
      </c>
      <c r="M19" s="116" t="s">
        <v>59</v>
      </c>
      <c r="N19" s="120" t="s">
        <v>152</v>
      </c>
      <c r="O19" s="121" t="s">
        <v>153</v>
      </c>
    </row>
  </sheetData>
  <sheetProtection password="CCEF" sheet="1" selectLockedCells="1"/>
  <mergeCells count="3">
    <mergeCell ref="M2:O2"/>
    <mergeCell ref="I1:K1"/>
    <mergeCell ref="F2:K2"/>
  </mergeCells>
  <printOptions horizontalCentered="1"/>
  <pageMargins left="0.7874015748031497" right="0.7874015748031497" top="0.4724409448818898" bottom="0.5511811023622047" header="0.5118110236220472" footer="0.35433070866141736"/>
  <pageSetup fitToHeight="2" fitToWidth="1" horizontalDpi="300" verticalDpi="300" orientation="landscape" paperSize="9" scale="56" r:id="rId1"/>
  <headerFooter alignWithMargins="0">
    <oddFooter>&amp;C&amp;F&amp; &amp;P&amp;  / 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24"/>
  <sheetViews>
    <sheetView zoomScale="65" zoomScaleNormal="65" workbookViewId="0" topLeftCell="A1">
      <pane ySplit="3" topLeftCell="BM4" activePane="bottomLeft" state="frozen"/>
      <selection pane="topLeft" activeCell="K22" sqref="K22"/>
      <selection pane="bottomLeft" activeCell="K22" sqref="K22"/>
    </sheetView>
  </sheetViews>
  <sheetFormatPr defaultColWidth="10.00390625" defaultRowHeight="15"/>
  <cols>
    <col min="1" max="1" width="10.875" style="96" customWidth="1"/>
    <col min="2" max="2" width="7.00390625" style="128" customWidth="1"/>
    <col min="3" max="4" width="9.125" style="96" customWidth="1"/>
    <col min="5" max="5" width="5.50390625" style="96" hidden="1" customWidth="1"/>
    <col min="6" max="6" width="4.875" style="96" customWidth="1"/>
    <col min="7" max="7" width="26.50390625" style="96" customWidth="1"/>
    <col min="8" max="8" width="3.25390625" style="95" hidden="1" customWidth="1"/>
    <col min="9" max="9" width="1.37890625" style="94" customWidth="1"/>
    <col min="10" max="10" width="10.875" style="96" customWidth="1"/>
    <col min="11" max="11" width="7.125" style="128" customWidth="1"/>
    <col min="12" max="13" width="9.125" style="96" customWidth="1"/>
    <col min="14" max="14" width="5.50390625" style="96" hidden="1" customWidth="1"/>
    <col min="15" max="15" width="4.875" style="96" customWidth="1"/>
    <col min="16" max="16" width="26.50390625" style="96" customWidth="1"/>
    <col min="17" max="17" width="3.25390625" style="95" hidden="1" customWidth="1"/>
    <col min="18" max="18" width="1.37890625" style="94" customWidth="1"/>
    <col min="19" max="19" width="10.875" style="96" customWidth="1"/>
    <col min="20" max="20" width="7.00390625" style="128" customWidth="1"/>
    <col min="21" max="22" width="9.125" style="96" customWidth="1"/>
    <col min="23" max="23" width="5.50390625" style="96" hidden="1" customWidth="1"/>
    <col min="24" max="24" width="4.875" style="96" customWidth="1"/>
    <col min="25" max="25" width="26.50390625" style="96" customWidth="1"/>
    <col min="26" max="26" width="3.25390625" style="95" hidden="1" customWidth="1"/>
    <col min="27" max="16384" width="10.00390625" style="95" customWidth="1"/>
  </cols>
  <sheetData>
    <row r="1" spans="1:25" ht="15.75" thickBot="1">
      <c r="A1" s="83" t="s">
        <v>2</v>
      </c>
      <c r="B1" s="85" t="s">
        <v>0</v>
      </c>
      <c r="C1" s="129" t="s">
        <v>3</v>
      </c>
      <c r="D1" s="86"/>
      <c r="E1" s="89"/>
      <c r="F1" s="89"/>
      <c r="G1" s="130">
        <v>41083</v>
      </c>
      <c r="J1" s="83" t="s">
        <v>2</v>
      </c>
      <c r="K1" s="85" t="s">
        <v>0</v>
      </c>
      <c r="L1" s="129" t="s">
        <v>3</v>
      </c>
      <c r="M1" s="86"/>
      <c r="N1" s="89"/>
      <c r="O1" s="89"/>
      <c r="P1" s="130">
        <v>41083</v>
      </c>
      <c r="S1" s="83" t="s">
        <v>2</v>
      </c>
      <c r="T1" s="85" t="s">
        <v>0</v>
      </c>
      <c r="U1" s="129" t="s">
        <v>3</v>
      </c>
      <c r="V1" s="86"/>
      <c r="W1" s="89"/>
      <c r="X1" s="89"/>
      <c r="Y1" s="130">
        <v>41083</v>
      </c>
    </row>
    <row r="2" spans="1:25" ht="17.25" thickBot="1">
      <c r="A2" s="131" t="s">
        <v>154</v>
      </c>
      <c r="B2" s="133"/>
      <c r="C2" s="133"/>
      <c r="D2" s="133"/>
      <c r="E2" s="99"/>
      <c r="F2" s="134" t="s">
        <v>155</v>
      </c>
      <c r="G2" s="135" t="s">
        <v>6</v>
      </c>
      <c r="J2" s="131" t="s">
        <v>154</v>
      </c>
      <c r="K2" s="133"/>
      <c r="L2" s="133"/>
      <c r="M2" s="133"/>
      <c r="N2" s="99"/>
      <c r="O2" s="134" t="s">
        <v>155</v>
      </c>
      <c r="P2" s="135" t="s">
        <v>7</v>
      </c>
      <c r="S2" s="131" t="s">
        <v>154</v>
      </c>
      <c r="T2" s="133"/>
      <c r="U2" s="133"/>
      <c r="V2" s="133"/>
      <c r="W2" s="99"/>
      <c r="X2" s="134" t="s">
        <v>155</v>
      </c>
      <c r="Y2" s="135" t="s">
        <v>8</v>
      </c>
    </row>
    <row r="3" spans="1:25" s="138" customFormat="1" ht="69" customHeight="1" thickBot="1" thickTop="1">
      <c r="A3" s="136" t="s">
        <v>12</v>
      </c>
      <c r="B3" s="131" t="s">
        <v>29</v>
      </c>
      <c r="C3" s="136" t="s">
        <v>14</v>
      </c>
      <c r="D3" s="136" t="s">
        <v>10</v>
      </c>
      <c r="E3" s="102" t="s">
        <v>119</v>
      </c>
      <c r="F3" s="137" t="s">
        <v>120</v>
      </c>
      <c r="G3" s="109" t="s">
        <v>11</v>
      </c>
      <c r="I3" s="139"/>
      <c r="J3" s="136" t="s">
        <v>12</v>
      </c>
      <c r="K3" s="131" t="s">
        <v>34</v>
      </c>
      <c r="L3" s="136" t="s">
        <v>14</v>
      </c>
      <c r="M3" s="136" t="s">
        <v>10</v>
      </c>
      <c r="N3" s="102" t="s">
        <v>119</v>
      </c>
      <c r="O3" s="137" t="s">
        <v>120</v>
      </c>
      <c r="P3" s="109" t="s">
        <v>11</v>
      </c>
      <c r="R3" s="139"/>
      <c r="S3" s="136" t="s">
        <v>12</v>
      </c>
      <c r="T3" s="131" t="s">
        <v>38</v>
      </c>
      <c r="U3" s="136" t="s">
        <v>14</v>
      </c>
      <c r="V3" s="136" t="s">
        <v>10</v>
      </c>
      <c r="W3" s="102" t="s">
        <v>119</v>
      </c>
      <c r="X3" s="137" t="s">
        <v>120</v>
      </c>
      <c r="Y3" s="109" t="s">
        <v>11</v>
      </c>
    </row>
    <row r="4" spans="1:27" ht="15">
      <c r="A4" s="112" t="s">
        <v>72</v>
      </c>
      <c r="B4" s="113">
        <v>7.6</v>
      </c>
      <c r="C4" s="112">
        <v>147</v>
      </c>
      <c r="D4" s="112">
        <v>31</v>
      </c>
      <c r="E4" s="114">
        <v>31</v>
      </c>
      <c r="F4" s="140">
        <v>1</v>
      </c>
      <c r="G4" s="141" t="s">
        <v>91</v>
      </c>
      <c r="H4" s="142">
        <v>1</v>
      </c>
      <c r="J4" s="112" t="s">
        <v>72</v>
      </c>
      <c r="K4" s="113">
        <v>8.75</v>
      </c>
      <c r="L4" s="112">
        <v>146</v>
      </c>
      <c r="M4" s="112">
        <v>30</v>
      </c>
      <c r="N4" s="114">
        <v>30</v>
      </c>
      <c r="O4" s="140">
        <v>1</v>
      </c>
      <c r="P4" s="141" t="s">
        <v>87</v>
      </c>
      <c r="Q4" s="142">
        <v>1</v>
      </c>
      <c r="S4" s="112" t="s">
        <v>72</v>
      </c>
      <c r="T4" s="113">
        <v>7.166666666666667</v>
      </c>
      <c r="U4" s="112">
        <v>147</v>
      </c>
      <c r="V4" s="112">
        <v>33</v>
      </c>
      <c r="W4" s="114">
        <v>33</v>
      </c>
      <c r="X4" s="140">
        <v>1</v>
      </c>
      <c r="Y4" s="141" t="s">
        <v>96</v>
      </c>
      <c r="Z4" s="142">
        <f aca="true" t="shared" si="0" ref="Z4:Z19">+IF(S4="",1+Z3,1)</f>
        <v>1</v>
      </c>
      <c r="AA4" s="94"/>
    </row>
    <row r="5" spans="1:26" ht="15">
      <c r="A5" s="122"/>
      <c r="B5" s="113">
        <v>7.55</v>
      </c>
      <c r="C5" s="112">
        <v>148</v>
      </c>
      <c r="D5" s="112">
        <v>35</v>
      </c>
      <c r="E5" s="114">
        <v>35</v>
      </c>
      <c r="F5" s="143">
        <v>2</v>
      </c>
      <c r="G5" s="144" t="s">
        <v>102</v>
      </c>
      <c r="H5" s="142">
        <v>2</v>
      </c>
      <c r="J5" s="122"/>
      <c r="K5" s="113">
        <v>8.25</v>
      </c>
      <c r="L5" s="112">
        <v>148</v>
      </c>
      <c r="M5" s="112">
        <v>36</v>
      </c>
      <c r="N5" s="114">
        <v>36</v>
      </c>
      <c r="O5" s="143">
        <v>2</v>
      </c>
      <c r="P5" s="144" t="s">
        <v>106</v>
      </c>
      <c r="Q5" s="142">
        <v>2</v>
      </c>
      <c r="S5" s="122"/>
      <c r="T5" s="113">
        <v>7</v>
      </c>
      <c r="U5" s="112">
        <v>146</v>
      </c>
      <c r="V5" s="112">
        <v>30</v>
      </c>
      <c r="W5" s="114">
        <v>30</v>
      </c>
      <c r="X5" s="143">
        <v>2</v>
      </c>
      <c r="Y5" s="144" t="s">
        <v>87</v>
      </c>
      <c r="Z5" s="142">
        <f t="shared" si="0"/>
        <v>2</v>
      </c>
    </row>
    <row r="6" spans="1:26" ht="15">
      <c r="A6" s="122"/>
      <c r="B6" s="113">
        <v>7.4</v>
      </c>
      <c r="C6" s="112">
        <v>142</v>
      </c>
      <c r="D6" s="112">
        <v>27</v>
      </c>
      <c r="E6" s="114">
        <v>27</v>
      </c>
      <c r="F6" s="143">
        <v>3</v>
      </c>
      <c r="G6" s="144" t="s">
        <v>76</v>
      </c>
      <c r="H6" s="142">
        <v>3</v>
      </c>
      <c r="J6" s="122"/>
      <c r="K6" s="113">
        <v>7.75</v>
      </c>
      <c r="L6" s="112">
        <v>142</v>
      </c>
      <c r="M6" s="112">
        <v>27</v>
      </c>
      <c r="N6" s="114">
        <v>27</v>
      </c>
      <c r="O6" s="143">
        <v>3</v>
      </c>
      <c r="P6" s="144" t="s">
        <v>76</v>
      </c>
      <c r="Q6" s="142">
        <v>3</v>
      </c>
      <c r="S6" s="122"/>
      <c r="T6" s="122"/>
      <c r="U6" s="112">
        <v>147</v>
      </c>
      <c r="V6" s="112">
        <v>31</v>
      </c>
      <c r="W6" s="114">
        <v>31</v>
      </c>
      <c r="X6" s="143">
        <v>2</v>
      </c>
      <c r="Y6" s="144" t="s">
        <v>91</v>
      </c>
      <c r="Z6" s="142">
        <f t="shared" si="0"/>
        <v>3</v>
      </c>
    </row>
    <row r="7" spans="1:26" ht="15">
      <c r="A7" s="122"/>
      <c r="B7" s="113">
        <v>7.35</v>
      </c>
      <c r="C7" s="112">
        <v>146</v>
      </c>
      <c r="D7" s="112">
        <v>30</v>
      </c>
      <c r="E7" s="114">
        <v>30</v>
      </c>
      <c r="F7" s="143">
        <v>4</v>
      </c>
      <c r="G7" s="144" t="s">
        <v>87</v>
      </c>
      <c r="H7" s="142">
        <v>4</v>
      </c>
      <c r="J7" s="122"/>
      <c r="K7" s="113">
        <v>7.625</v>
      </c>
      <c r="L7" s="112">
        <v>147</v>
      </c>
      <c r="M7" s="112">
        <v>33</v>
      </c>
      <c r="N7" s="114">
        <v>33</v>
      </c>
      <c r="O7" s="143">
        <v>4</v>
      </c>
      <c r="P7" s="144" t="s">
        <v>96</v>
      </c>
      <c r="Q7" s="142">
        <v>4</v>
      </c>
      <c r="S7" s="122"/>
      <c r="T7" s="113">
        <v>6.333333333333333</v>
      </c>
      <c r="U7" s="112">
        <v>143</v>
      </c>
      <c r="V7" s="112">
        <v>28</v>
      </c>
      <c r="W7" s="114">
        <v>28</v>
      </c>
      <c r="X7" s="143">
        <v>4</v>
      </c>
      <c r="Y7" s="144" t="s">
        <v>80</v>
      </c>
      <c r="Z7" s="142">
        <f t="shared" si="0"/>
        <v>4</v>
      </c>
    </row>
    <row r="8" spans="1:26" ht="15">
      <c r="A8" s="122"/>
      <c r="B8" s="113">
        <v>7.15</v>
      </c>
      <c r="C8" s="112">
        <v>143</v>
      </c>
      <c r="D8" s="112">
        <v>28</v>
      </c>
      <c r="E8" s="114">
        <v>28</v>
      </c>
      <c r="F8" s="143">
        <v>5</v>
      </c>
      <c r="G8" s="144" t="s">
        <v>80</v>
      </c>
      <c r="H8" s="142">
        <v>5</v>
      </c>
      <c r="J8" s="122"/>
      <c r="K8" s="113">
        <v>7.125</v>
      </c>
      <c r="L8" s="112">
        <v>144</v>
      </c>
      <c r="M8" s="112">
        <v>29</v>
      </c>
      <c r="N8" s="114">
        <v>29</v>
      </c>
      <c r="O8" s="143">
        <v>5</v>
      </c>
      <c r="P8" s="144" t="s">
        <v>84</v>
      </c>
      <c r="Q8" s="142">
        <v>5</v>
      </c>
      <c r="S8" s="122"/>
      <c r="T8" s="113">
        <v>6.166666666666667</v>
      </c>
      <c r="U8" s="112">
        <v>144</v>
      </c>
      <c r="V8" s="112">
        <v>29</v>
      </c>
      <c r="W8" s="114">
        <v>29</v>
      </c>
      <c r="X8" s="143">
        <v>5</v>
      </c>
      <c r="Y8" s="144" t="s">
        <v>84</v>
      </c>
      <c r="Z8" s="142">
        <f t="shared" si="0"/>
        <v>5</v>
      </c>
    </row>
    <row r="9" spans="1:26" ht="15">
      <c r="A9" s="122"/>
      <c r="B9" s="113">
        <v>6.75</v>
      </c>
      <c r="C9" s="112">
        <v>148</v>
      </c>
      <c r="D9" s="112">
        <v>36</v>
      </c>
      <c r="E9" s="114">
        <v>36</v>
      </c>
      <c r="F9" s="143">
        <v>6</v>
      </c>
      <c r="G9" s="144" t="s">
        <v>106</v>
      </c>
      <c r="H9" s="142">
        <v>6</v>
      </c>
      <c r="J9" s="122"/>
      <c r="K9" s="113">
        <v>7</v>
      </c>
      <c r="L9" s="112">
        <v>148</v>
      </c>
      <c r="M9" s="112">
        <v>35</v>
      </c>
      <c r="N9" s="114">
        <v>35</v>
      </c>
      <c r="O9" s="143">
        <v>6</v>
      </c>
      <c r="P9" s="144" t="s">
        <v>102</v>
      </c>
      <c r="Q9" s="142">
        <v>6</v>
      </c>
      <c r="S9" s="122"/>
      <c r="T9" s="122"/>
      <c r="U9" s="112">
        <v>149</v>
      </c>
      <c r="V9" s="112">
        <v>37</v>
      </c>
      <c r="W9" s="114">
        <v>37</v>
      </c>
      <c r="X9" s="143">
        <v>5</v>
      </c>
      <c r="Y9" s="144" t="s">
        <v>108</v>
      </c>
      <c r="Z9" s="142">
        <f t="shared" si="0"/>
        <v>6</v>
      </c>
    </row>
    <row r="10" spans="1:26" ht="15">
      <c r="A10" s="122"/>
      <c r="B10" s="113">
        <v>6.7</v>
      </c>
      <c r="C10" s="112">
        <v>144</v>
      </c>
      <c r="D10" s="112">
        <v>29</v>
      </c>
      <c r="E10" s="114">
        <v>29</v>
      </c>
      <c r="F10" s="143">
        <v>7</v>
      </c>
      <c r="G10" s="144" t="s">
        <v>84</v>
      </c>
      <c r="H10" s="142">
        <v>7</v>
      </c>
      <c r="J10" s="122"/>
      <c r="K10" s="113">
        <v>6.875</v>
      </c>
      <c r="L10" s="112">
        <v>143</v>
      </c>
      <c r="M10" s="112">
        <v>28</v>
      </c>
      <c r="N10" s="114">
        <v>28</v>
      </c>
      <c r="O10" s="143">
        <v>7</v>
      </c>
      <c r="P10" s="144" t="s">
        <v>80</v>
      </c>
      <c r="Q10" s="142">
        <v>7</v>
      </c>
      <c r="S10" s="122"/>
      <c r="T10" s="113">
        <v>6</v>
      </c>
      <c r="U10" s="112">
        <v>148</v>
      </c>
      <c r="V10" s="112">
        <v>35</v>
      </c>
      <c r="W10" s="114">
        <v>35</v>
      </c>
      <c r="X10" s="143">
        <v>7</v>
      </c>
      <c r="Y10" s="144" t="s">
        <v>102</v>
      </c>
      <c r="Z10" s="142">
        <f t="shared" si="0"/>
        <v>7</v>
      </c>
    </row>
    <row r="11" spans="1:26" ht="15">
      <c r="A11" s="122"/>
      <c r="B11" s="113">
        <v>6.65</v>
      </c>
      <c r="C11" s="112">
        <v>141</v>
      </c>
      <c r="D11" s="112">
        <v>26</v>
      </c>
      <c r="E11" s="114">
        <v>26</v>
      </c>
      <c r="F11" s="143">
        <v>8</v>
      </c>
      <c r="G11" s="144" t="s">
        <v>71</v>
      </c>
      <c r="H11" s="142">
        <v>8</v>
      </c>
      <c r="J11" s="122"/>
      <c r="K11" s="113">
        <v>6.5</v>
      </c>
      <c r="L11" s="112">
        <v>147</v>
      </c>
      <c r="M11" s="112">
        <v>31</v>
      </c>
      <c r="N11" s="114">
        <v>31</v>
      </c>
      <c r="O11" s="143">
        <v>8</v>
      </c>
      <c r="P11" s="144" t="s">
        <v>91</v>
      </c>
      <c r="Q11" s="142">
        <v>8</v>
      </c>
      <c r="S11" s="122"/>
      <c r="T11" s="113">
        <v>5.833333333333333</v>
      </c>
      <c r="U11" s="112">
        <v>142</v>
      </c>
      <c r="V11" s="112">
        <v>27</v>
      </c>
      <c r="W11" s="114">
        <v>27</v>
      </c>
      <c r="X11" s="143">
        <v>8</v>
      </c>
      <c r="Y11" s="144" t="s">
        <v>76</v>
      </c>
      <c r="Z11" s="142">
        <f t="shared" si="0"/>
        <v>8</v>
      </c>
    </row>
    <row r="12" spans="1:26" ht="15">
      <c r="A12" s="122"/>
      <c r="B12" s="113">
        <v>6.2</v>
      </c>
      <c r="C12" s="112">
        <v>147</v>
      </c>
      <c r="D12" s="112">
        <v>33</v>
      </c>
      <c r="E12" s="114">
        <v>33</v>
      </c>
      <c r="F12" s="143">
        <v>9</v>
      </c>
      <c r="G12" s="144" t="s">
        <v>96</v>
      </c>
      <c r="H12" s="142">
        <v>9</v>
      </c>
      <c r="J12" s="122"/>
      <c r="K12" s="113">
        <v>6.125</v>
      </c>
      <c r="L12" s="112">
        <v>141</v>
      </c>
      <c r="M12" s="112">
        <v>26</v>
      </c>
      <c r="N12" s="114">
        <v>26</v>
      </c>
      <c r="O12" s="143">
        <v>9</v>
      </c>
      <c r="P12" s="144" t="s">
        <v>71</v>
      </c>
      <c r="Q12" s="142">
        <v>9</v>
      </c>
      <c r="S12" s="122"/>
      <c r="T12" s="113">
        <v>5.5</v>
      </c>
      <c r="U12" s="112">
        <v>141</v>
      </c>
      <c r="V12" s="112">
        <v>26</v>
      </c>
      <c r="W12" s="114">
        <v>26</v>
      </c>
      <c r="X12" s="143">
        <v>9</v>
      </c>
      <c r="Y12" s="144" t="s">
        <v>71</v>
      </c>
      <c r="Z12" s="142">
        <f t="shared" si="0"/>
        <v>9</v>
      </c>
    </row>
    <row r="13" spans="1:26" ht="15">
      <c r="A13" s="112" t="s">
        <v>47</v>
      </c>
      <c r="B13" s="113">
        <v>6.25</v>
      </c>
      <c r="C13" s="112">
        <v>138</v>
      </c>
      <c r="D13" s="112">
        <v>21</v>
      </c>
      <c r="E13" s="114">
        <v>21</v>
      </c>
      <c r="F13" s="143">
        <v>1</v>
      </c>
      <c r="G13" s="144" t="s">
        <v>46</v>
      </c>
      <c r="H13" s="142">
        <v>1</v>
      </c>
      <c r="J13" s="112" t="s">
        <v>47</v>
      </c>
      <c r="K13" s="113">
        <v>6.375</v>
      </c>
      <c r="L13" s="112">
        <v>138</v>
      </c>
      <c r="M13" s="112">
        <v>21</v>
      </c>
      <c r="N13" s="114">
        <v>21</v>
      </c>
      <c r="O13" s="143">
        <v>1</v>
      </c>
      <c r="P13" s="144" t="s">
        <v>46</v>
      </c>
      <c r="Q13" s="142">
        <v>1</v>
      </c>
      <c r="S13" s="122"/>
      <c r="T13" s="113">
        <v>5.166666666666667</v>
      </c>
      <c r="U13" s="112">
        <v>148</v>
      </c>
      <c r="V13" s="112">
        <v>36</v>
      </c>
      <c r="W13" s="114">
        <v>36</v>
      </c>
      <c r="X13" s="143">
        <v>10</v>
      </c>
      <c r="Y13" s="144" t="s">
        <v>106</v>
      </c>
      <c r="Z13" s="142">
        <f t="shared" si="0"/>
        <v>10</v>
      </c>
    </row>
    <row r="14" spans="1:26" ht="15">
      <c r="A14" s="112" t="s">
        <v>53</v>
      </c>
      <c r="B14" s="113">
        <v>7.65</v>
      </c>
      <c r="C14" s="112">
        <v>146</v>
      </c>
      <c r="D14" s="112">
        <v>24</v>
      </c>
      <c r="E14" s="114">
        <v>24</v>
      </c>
      <c r="F14" s="143">
        <v>1</v>
      </c>
      <c r="G14" s="144" t="s">
        <v>62</v>
      </c>
      <c r="H14" s="142">
        <v>1</v>
      </c>
      <c r="J14" s="112" t="s">
        <v>53</v>
      </c>
      <c r="K14" s="113">
        <v>8.25</v>
      </c>
      <c r="L14" s="112">
        <v>146</v>
      </c>
      <c r="M14" s="112">
        <v>24</v>
      </c>
      <c r="N14" s="114">
        <v>24</v>
      </c>
      <c r="O14" s="143">
        <v>1</v>
      </c>
      <c r="P14" s="144" t="s">
        <v>62</v>
      </c>
      <c r="Q14" s="142">
        <v>1</v>
      </c>
      <c r="S14" s="112" t="s">
        <v>47</v>
      </c>
      <c r="T14" s="113">
        <v>5.166666666666667</v>
      </c>
      <c r="U14" s="112">
        <v>138</v>
      </c>
      <c r="V14" s="112">
        <v>21</v>
      </c>
      <c r="W14" s="114">
        <v>21</v>
      </c>
      <c r="X14" s="143">
        <v>1</v>
      </c>
      <c r="Y14" s="144" t="s">
        <v>46</v>
      </c>
      <c r="Z14" s="142">
        <f t="shared" si="0"/>
        <v>1</v>
      </c>
    </row>
    <row r="15" spans="1:26" ht="15">
      <c r="A15" s="122"/>
      <c r="B15" s="113">
        <v>7.25</v>
      </c>
      <c r="C15" s="112">
        <v>142</v>
      </c>
      <c r="D15" s="112">
        <v>22</v>
      </c>
      <c r="E15" s="114">
        <v>22</v>
      </c>
      <c r="F15" s="143">
        <v>2</v>
      </c>
      <c r="G15" s="144" t="s">
        <v>52</v>
      </c>
      <c r="H15" s="142">
        <v>2</v>
      </c>
      <c r="J15" s="122"/>
      <c r="K15" s="122"/>
      <c r="L15" s="112">
        <v>142</v>
      </c>
      <c r="M15" s="112">
        <v>22</v>
      </c>
      <c r="N15" s="114">
        <v>22</v>
      </c>
      <c r="O15" s="143">
        <v>1</v>
      </c>
      <c r="P15" s="144" t="s">
        <v>52</v>
      </c>
      <c r="Q15" s="142">
        <v>2</v>
      </c>
      <c r="S15" s="112" t="s">
        <v>53</v>
      </c>
      <c r="T15" s="113">
        <v>6.833333333333333</v>
      </c>
      <c r="U15" s="112">
        <v>146</v>
      </c>
      <c r="V15" s="112">
        <v>24</v>
      </c>
      <c r="W15" s="114">
        <v>24</v>
      </c>
      <c r="X15" s="143">
        <v>1</v>
      </c>
      <c r="Y15" s="144" t="s">
        <v>62</v>
      </c>
      <c r="Z15" s="142">
        <f t="shared" si="0"/>
        <v>1</v>
      </c>
    </row>
    <row r="16" spans="1:26" ht="15">
      <c r="A16" s="122"/>
      <c r="B16" s="113">
        <v>7</v>
      </c>
      <c r="C16" s="112">
        <v>148</v>
      </c>
      <c r="D16" s="112">
        <v>49</v>
      </c>
      <c r="E16" s="114">
        <v>49</v>
      </c>
      <c r="F16" s="143">
        <v>3</v>
      </c>
      <c r="G16" s="144" t="s">
        <v>112</v>
      </c>
      <c r="H16" s="142">
        <v>3</v>
      </c>
      <c r="J16" s="122"/>
      <c r="K16" s="113">
        <v>7.875</v>
      </c>
      <c r="L16" s="112">
        <v>148</v>
      </c>
      <c r="M16" s="112">
        <v>49</v>
      </c>
      <c r="N16" s="114">
        <v>49</v>
      </c>
      <c r="O16" s="143">
        <v>3</v>
      </c>
      <c r="P16" s="144" t="s">
        <v>112</v>
      </c>
      <c r="Q16" s="142">
        <v>3</v>
      </c>
      <c r="S16" s="122"/>
      <c r="T16" s="113">
        <v>6.666666666666667</v>
      </c>
      <c r="U16" s="112">
        <v>142</v>
      </c>
      <c r="V16" s="112">
        <v>22</v>
      </c>
      <c r="W16" s="114">
        <v>22</v>
      </c>
      <c r="X16" s="143">
        <v>2</v>
      </c>
      <c r="Y16" s="144" t="s">
        <v>52</v>
      </c>
      <c r="Z16" s="142">
        <f t="shared" si="0"/>
        <v>2</v>
      </c>
    </row>
    <row r="17" spans="1:26" ht="15">
      <c r="A17" s="122"/>
      <c r="B17" s="113">
        <v>6.55</v>
      </c>
      <c r="C17" s="112">
        <v>143</v>
      </c>
      <c r="D17" s="112">
        <v>23</v>
      </c>
      <c r="E17" s="114">
        <v>23</v>
      </c>
      <c r="F17" s="143">
        <v>4</v>
      </c>
      <c r="G17" s="144" t="s">
        <v>58</v>
      </c>
      <c r="H17" s="142">
        <v>4</v>
      </c>
      <c r="J17" s="122"/>
      <c r="K17" s="113">
        <v>7.375</v>
      </c>
      <c r="L17" s="112">
        <v>141</v>
      </c>
      <c r="M17" s="112">
        <v>25</v>
      </c>
      <c r="N17" s="114">
        <v>25</v>
      </c>
      <c r="O17" s="143">
        <v>4</v>
      </c>
      <c r="P17" s="144" t="s">
        <v>66</v>
      </c>
      <c r="Q17" s="142">
        <v>4</v>
      </c>
      <c r="S17" s="122"/>
      <c r="T17" s="113">
        <v>6.5</v>
      </c>
      <c r="U17" s="112">
        <v>143</v>
      </c>
      <c r="V17" s="112">
        <v>23</v>
      </c>
      <c r="W17" s="114">
        <v>23</v>
      </c>
      <c r="X17" s="143">
        <v>3</v>
      </c>
      <c r="Y17" s="144" t="s">
        <v>58</v>
      </c>
      <c r="Z17" s="142">
        <f t="shared" si="0"/>
        <v>3</v>
      </c>
    </row>
    <row r="18" spans="1:26" ht="15">
      <c r="A18" s="124"/>
      <c r="B18" s="125">
        <v>6.35</v>
      </c>
      <c r="C18" s="126">
        <v>141</v>
      </c>
      <c r="D18" s="126">
        <v>25</v>
      </c>
      <c r="E18" s="127">
        <v>25</v>
      </c>
      <c r="F18" s="143">
        <v>5</v>
      </c>
      <c r="G18" s="144" t="s">
        <v>66</v>
      </c>
      <c r="H18" s="142">
        <v>5</v>
      </c>
      <c r="J18" s="124"/>
      <c r="K18" s="125">
        <v>6.625</v>
      </c>
      <c r="L18" s="126">
        <v>143</v>
      </c>
      <c r="M18" s="126">
        <v>23</v>
      </c>
      <c r="N18" s="127">
        <v>23</v>
      </c>
      <c r="O18" s="143">
        <v>5</v>
      </c>
      <c r="P18" s="144" t="s">
        <v>58</v>
      </c>
      <c r="Q18" s="142">
        <v>5</v>
      </c>
      <c r="S18" s="122"/>
      <c r="T18" s="122"/>
      <c r="U18" s="112">
        <v>141</v>
      </c>
      <c r="V18" s="112">
        <v>25</v>
      </c>
      <c r="W18" s="114">
        <v>25</v>
      </c>
      <c r="X18" s="143">
        <v>3</v>
      </c>
      <c r="Y18" s="144" t="s">
        <v>66</v>
      </c>
      <c r="Z18" s="142">
        <f t="shared" si="0"/>
        <v>4</v>
      </c>
    </row>
    <row r="19" spans="1:26" ht="15">
      <c r="A19"/>
      <c r="B19"/>
      <c r="C19"/>
      <c r="S19" s="124"/>
      <c r="T19" s="125">
        <v>6</v>
      </c>
      <c r="U19" s="126">
        <v>148</v>
      </c>
      <c r="V19" s="126">
        <v>49</v>
      </c>
      <c r="W19" s="127">
        <v>49</v>
      </c>
      <c r="X19" s="143">
        <v>5</v>
      </c>
      <c r="Y19" s="144" t="s">
        <v>112</v>
      </c>
      <c r="Z19" s="142">
        <f t="shared" si="0"/>
        <v>5</v>
      </c>
    </row>
    <row r="20" spans="1:25" ht="15">
      <c r="A20"/>
      <c r="B20"/>
      <c r="C20"/>
      <c r="S20"/>
      <c r="T20"/>
      <c r="U20" s="95"/>
      <c r="V20" s="95"/>
      <c r="W20" s="95"/>
      <c r="X20" s="95"/>
      <c r="Y20" s="95"/>
    </row>
    <row r="21" spans="1:25" ht="15">
      <c r="A21"/>
      <c r="B21"/>
      <c r="C21"/>
      <c r="S21"/>
      <c r="T21"/>
      <c r="U21" s="95"/>
      <c r="V21" s="95"/>
      <c r="W21" s="95"/>
      <c r="X21" s="95"/>
      <c r="Y21" s="95"/>
    </row>
    <row r="22" spans="21:25" ht="15">
      <c r="U22" s="95"/>
      <c r="V22" s="95"/>
      <c r="W22" s="95"/>
      <c r="X22" s="95"/>
      <c r="Y22" s="95"/>
    </row>
    <row r="23" spans="21:25" ht="15">
      <c r="U23" s="95"/>
      <c r="V23" s="95"/>
      <c r="W23" s="95"/>
      <c r="X23" s="95"/>
      <c r="Y23" s="95"/>
    </row>
    <row r="24" spans="21:25" ht="15">
      <c r="U24" s="95"/>
      <c r="V24" s="95"/>
      <c r="W24" s="95"/>
      <c r="X24" s="95"/>
      <c r="Y24" s="95"/>
    </row>
  </sheetData>
  <sheetProtection password="CCEF" sheet="1" selectLockedCells="1"/>
  <printOptions horizontalCentered="1"/>
  <pageMargins left="0.7874015748031497" right="0.7874015748031497" top="0.4724409448818898" bottom="0.5511811023622047" header="0.4724409448818898" footer="0.5118110236220472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="75" zoomScaleNormal="75" workbookViewId="0" topLeftCell="A1">
      <selection activeCell="D2" sqref="D2"/>
    </sheetView>
  </sheetViews>
  <sheetFormatPr defaultColWidth="10.00390625" defaultRowHeight="15"/>
  <cols>
    <col min="1" max="1" width="7.125" style="146" customWidth="1"/>
    <col min="2" max="2" width="39.00390625" style="146" customWidth="1"/>
    <col min="3" max="4" width="6.625" style="146" customWidth="1"/>
    <col min="5" max="5" width="39.00390625" style="146" customWidth="1"/>
    <col min="6" max="6" width="8.25390625" style="146" customWidth="1"/>
    <col min="7" max="7" width="6.625" style="146" customWidth="1"/>
    <col min="8" max="8" width="6.75390625" style="146" customWidth="1"/>
    <col min="9" max="16384" width="10.00390625" style="146" customWidth="1"/>
  </cols>
  <sheetData>
    <row r="1" spans="1:8" ht="19.5">
      <c r="A1" s="217" t="str">
        <f>+"FICHE DE NOTATION 3 ANS "&amp;IF(NOM3A="","",Notes3A!K1)</f>
        <v>FICHE DE NOTATION 3 ANS MONTES</v>
      </c>
      <c r="B1" s="217"/>
      <c r="C1" s="212" t="s">
        <v>156</v>
      </c>
      <c r="D1" s="212"/>
      <c r="E1" s="145" t="str">
        <f>+Notes3A!B1&amp;" "&amp;Notes3A!C1&amp;" "&amp;Notes3A!Q1</f>
        <v>LOCAL 2012 (76) OURVILLE EN CAUX</v>
      </c>
      <c r="F1" s="210">
        <f>+Notes3A!AA1</f>
        <v>41083</v>
      </c>
      <c r="G1" s="210"/>
      <c r="H1" s="210"/>
    </row>
    <row r="2" spans="1:10" s="147" customFormat="1" ht="27" customHeight="1">
      <c r="A2" s="147" t="s">
        <v>157</v>
      </c>
      <c r="B2" s="148" t="str">
        <f>IF(ISERROR(VLOOKUP(N,Liste_3_ans,2,FALSE)),"",VLOOKUP(N,Liste_3_ans,2,FALSE))</f>
        <v>VEGAS BERENGER</v>
      </c>
      <c r="C2" s="149" t="s">
        <v>10</v>
      </c>
      <c r="D2" s="150">
        <v>24</v>
      </c>
      <c r="E2" s="151" t="str">
        <f>IF(NOM3A="","",+"Sexe: "&amp;VLOOKUP(N,Liste_3_ans,33)&amp;"        Race: "&amp;VLOOKUP(N,Liste_3_ans,4)&amp;"        Taille: "&amp;VLOOKUP(N,Liste_3_ans,5))</f>
        <v>Sexe: M        Race: PFS        Taille: 146</v>
      </c>
      <c r="F2" s="210"/>
      <c r="G2" s="210"/>
      <c r="H2" s="210"/>
      <c r="I2" s="149"/>
      <c r="J2" s="149"/>
    </row>
    <row r="3" spans="1:13" ht="12.75" customHeight="1">
      <c r="A3" s="218" t="str">
        <f>IF(NOM3A="","",+"De "&amp;VLOOKUP(N,Liste_3_ans,34))</f>
        <v>De MOONLIGHT BERENGER (FR) PFS</v>
      </c>
      <c r="B3" s="219"/>
      <c r="C3" s="220"/>
      <c r="D3" s="152"/>
      <c r="E3" s="213" t="s">
        <v>158</v>
      </c>
      <c r="F3" s="215">
        <v>2</v>
      </c>
      <c r="H3" s="153"/>
      <c r="I3" s="153"/>
      <c r="J3" s="153"/>
      <c r="K3" s="153"/>
      <c r="L3" s="153"/>
      <c r="M3" s="153"/>
    </row>
    <row r="4" spans="1:13" ht="12.75" customHeight="1">
      <c r="A4" s="227" t="str">
        <f>IF(NOM3A="","",+"et "&amp;VLOOKUP(N,Liste_3_ans,35))</f>
        <v>et HIRIS DE PLEVILLE (FR) PFS</v>
      </c>
      <c r="B4" s="228"/>
      <c r="C4" s="229"/>
      <c r="D4" s="152"/>
      <c r="E4" s="214"/>
      <c r="F4" s="216"/>
      <c r="G4" s="154"/>
      <c r="H4" s="153"/>
      <c r="I4" s="153"/>
      <c r="J4" s="153"/>
      <c r="K4" s="153"/>
      <c r="L4" s="153"/>
      <c r="M4" s="153"/>
    </row>
    <row r="5" spans="1:13" ht="16.5" customHeight="1">
      <c r="A5" s="155"/>
      <c r="B5" s="228" t="str">
        <f>IF(NOM3A="","",+"par "&amp;VLOOKUP(N,Liste_3_ans,36))</f>
        <v>par FAKIR DE RAVARY (FR) CO</v>
      </c>
      <c r="C5" s="229"/>
      <c r="D5" s="156"/>
      <c r="E5" s="157" t="s">
        <v>30</v>
      </c>
      <c r="F5" s="158">
        <f>IF(NOM3A="","",VLOOKUP(N,Liste_3_ans,22))</f>
        <v>8</v>
      </c>
      <c r="G5" s="159">
        <v>10</v>
      </c>
      <c r="H5" s="153"/>
      <c r="I5" s="153"/>
      <c r="J5" s="153"/>
      <c r="K5" s="153"/>
      <c r="L5" s="153"/>
      <c r="M5" s="153"/>
    </row>
    <row r="6" spans="1:13" ht="16.5" customHeight="1">
      <c r="A6" s="234" t="str">
        <f>IF(NOM3A="","",+"né"&amp;IF(VLOOKUP(N,Liste_3_ans,33)="F","e","")&amp;" chez "&amp;VLOOKUP(N,Liste_3_ans,8))</f>
        <v>né chez M. AUGER BERTRAND
76680 BOSC BERENGER</v>
      </c>
      <c r="B6" s="235"/>
      <c r="C6" s="160"/>
      <c r="D6" s="161"/>
      <c r="E6" s="162" t="s">
        <v>31</v>
      </c>
      <c r="F6" s="158">
        <f>IF(NOM3A="","",VLOOKUP(N,Liste_3_ans,23))</f>
        <v>8.5</v>
      </c>
      <c r="G6" s="159">
        <v>10</v>
      </c>
      <c r="H6" s="153"/>
      <c r="I6" s="153"/>
      <c r="J6" s="153"/>
      <c r="K6" s="153"/>
      <c r="L6" s="153"/>
      <c r="M6" s="153"/>
    </row>
    <row r="7" spans="1:13" ht="16.5" customHeight="1">
      <c r="A7" s="234"/>
      <c r="B7" s="235"/>
      <c r="C7" s="160"/>
      <c r="D7" s="161"/>
      <c r="E7" s="162" t="s">
        <v>32</v>
      </c>
      <c r="F7" s="158">
        <f>IF(NOM3A="","",VLOOKUP(N,Liste_3_ans,24))</f>
        <v>8</v>
      </c>
      <c r="G7" s="159">
        <v>10</v>
      </c>
      <c r="H7" s="153"/>
      <c r="I7" s="153"/>
      <c r="J7" s="153"/>
      <c r="K7" s="153"/>
      <c r="L7" s="153"/>
      <c r="M7" s="153"/>
    </row>
    <row r="8" spans="1:9" ht="16.5" customHeight="1">
      <c r="A8" s="234" t="str">
        <f>IF(NOM3A="","",+"appartenant à "&amp;VLOOKUP(N,Liste_3_ans,6))</f>
        <v>appartenant à M. BERTRAND AUGER
76680 BOSC BERENGER</v>
      </c>
      <c r="B8" s="235"/>
      <c r="C8" s="160"/>
      <c r="D8" s="161"/>
      <c r="E8" s="162" t="s">
        <v>33</v>
      </c>
      <c r="F8" s="158">
        <f>IF(NOM3A="","",VLOOKUP(N,Liste_3_ans,25))</f>
        <v>8.5</v>
      </c>
      <c r="G8" s="159">
        <v>10</v>
      </c>
      <c r="H8" s="153"/>
      <c r="I8" s="153"/>
    </row>
    <row r="9" spans="1:9" ht="16.5" customHeight="1">
      <c r="A9" s="234"/>
      <c r="B9" s="235"/>
      <c r="C9" s="160"/>
      <c r="D9" s="161"/>
      <c r="E9" s="163" t="s">
        <v>159</v>
      </c>
      <c r="F9" s="164">
        <f>IF(NOM3A="","",SUM(F5:F8)/4)</f>
        <v>8.25</v>
      </c>
      <c r="G9" s="165">
        <f>SUM(G5:G8)/4</f>
        <v>10</v>
      </c>
      <c r="H9" s="166"/>
      <c r="I9" s="153"/>
    </row>
    <row r="10" spans="1:9" ht="16.5" customHeight="1" thickBot="1">
      <c r="A10" s="224" t="str">
        <f>IF(NOM3A="","",+"Présenté par "&amp;UPPER(VLOOKUP(N,Liste_3_ans,10)))</f>
        <v>Présenté par M. BORIS AROKEUM</v>
      </c>
      <c r="B10" s="225"/>
      <c r="C10" s="226"/>
      <c r="D10" s="167"/>
      <c r="G10" s="153"/>
      <c r="I10" s="153"/>
    </row>
    <row r="11" spans="1:9" ht="16.5" customHeight="1" thickTop="1">
      <c r="A11" s="168"/>
      <c r="B11" s="168"/>
      <c r="C11" s="168"/>
      <c r="D11" s="167"/>
      <c r="G11" s="153"/>
      <c r="I11" s="153"/>
    </row>
    <row r="12" spans="1:9" ht="27">
      <c r="A12" s="236" t="s">
        <v>171</v>
      </c>
      <c r="B12" s="237"/>
      <c r="C12" s="169">
        <v>5</v>
      </c>
      <c r="D12" s="153"/>
      <c r="E12" s="170" t="s">
        <v>160</v>
      </c>
      <c r="F12" s="171">
        <v>3</v>
      </c>
      <c r="G12" s="153"/>
      <c r="I12" s="153"/>
    </row>
    <row r="13" spans="1:9" ht="16.5">
      <c r="A13" s="211" t="s">
        <v>20</v>
      </c>
      <c r="B13" s="211"/>
      <c r="C13" s="158">
        <f>IF(NOM3A="","",VLOOKUP(N,Liste_3_ans,11))</f>
        <v>8</v>
      </c>
      <c r="D13" s="159">
        <v>10</v>
      </c>
      <c r="E13" s="172" t="s">
        <v>35</v>
      </c>
      <c r="F13" s="158">
        <f>IF(NOM3A="","",VLOOKUP(N,Liste_3_ans,27))</f>
        <v>6</v>
      </c>
      <c r="G13" s="159">
        <v>10</v>
      </c>
      <c r="H13" s="153"/>
      <c r="I13" s="153"/>
    </row>
    <row r="14" spans="1:9" ht="16.5">
      <c r="A14" s="211" t="s">
        <v>21</v>
      </c>
      <c r="B14" s="211"/>
      <c r="C14" s="158">
        <f>IF(NOM3A="","",VLOOKUP(N,Liste_3_ans,12))</f>
        <v>8</v>
      </c>
      <c r="D14" s="159">
        <v>10</v>
      </c>
      <c r="E14" s="162" t="s">
        <v>36</v>
      </c>
      <c r="F14" s="158">
        <f>IF(NOM3A="","",VLOOKUP(N,Liste_3_ans,28))</f>
        <v>7.5</v>
      </c>
      <c r="G14" s="159">
        <v>10</v>
      </c>
      <c r="H14" s="153"/>
      <c r="I14" s="153"/>
    </row>
    <row r="15" spans="1:9" ht="16.5">
      <c r="A15" s="211" t="s">
        <v>22</v>
      </c>
      <c r="B15" s="211"/>
      <c r="C15" s="158">
        <f>IF(NOM3A="","",VLOOKUP(N,Liste_3_ans,13))</f>
        <v>6.5</v>
      </c>
      <c r="D15" s="159">
        <v>10</v>
      </c>
      <c r="E15" s="162" t="s">
        <v>37</v>
      </c>
      <c r="F15" s="158">
        <f>IF(NOM3A="","",VLOOKUP(N,Liste_3_ans,29))</f>
        <v>7</v>
      </c>
      <c r="G15" s="159">
        <v>10</v>
      </c>
      <c r="H15" s="153"/>
      <c r="I15" s="153"/>
    </row>
    <row r="16" spans="1:9" ht="16.5" customHeight="1">
      <c r="A16" s="211" t="s">
        <v>23</v>
      </c>
      <c r="B16" s="211"/>
      <c r="C16" s="158">
        <f>IF(NOM3A="","",VLOOKUP(N,Liste_3_ans,14))</f>
        <v>8</v>
      </c>
      <c r="D16" s="159">
        <v>10</v>
      </c>
      <c r="E16" s="173" t="s">
        <v>161</v>
      </c>
      <c r="F16" s="164">
        <f>IF(NOM3A="","",SUM(F13:F15)/3)</f>
        <v>6.833333333333333</v>
      </c>
      <c r="G16" s="165">
        <f>SUM(G13:G15)/3</f>
        <v>10</v>
      </c>
      <c r="H16" s="153"/>
      <c r="I16" s="153"/>
    </row>
    <row r="17" spans="1:9" ht="16.5">
      <c r="A17" s="211" t="s">
        <v>24</v>
      </c>
      <c r="B17" s="211"/>
      <c r="C17" s="158">
        <f>IF(NOM3A="","",VLOOKUP(N,Liste_3_ans,15))</f>
        <v>8</v>
      </c>
      <c r="D17" s="159">
        <v>10</v>
      </c>
      <c r="H17" s="153"/>
      <c r="I17" s="153"/>
    </row>
    <row r="18" spans="1:9" ht="19.5" customHeight="1">
      <c r="A18" s="211" t="s">
        <v>25</v>
      </c>
      <c r="B18" s="211"/>
      <c r="C18" s="158">
        <f>IF(NOM3A="","",VLOOKUP(N,Liste_3_ans,16))</f>
        <v>7</v>
      </c>
      <c r="D18" s="159">
        <v>10</v>
      </c>
      <c r="H18" s="153"/>
      <c r="I18" s="153"/>
    </row>
    <row r="19" spans="1:9" ht="19.5">
      <c r="A19" s="211" t="s">
        <v>26</v>
      </c>
      <c r="B19" s="211"/>
      <c r="C19" s="158">
        <f>IF(NOM3A="","",VLOOKUP(N,Liste_3_ans,17))</f>
        <v>7</v>
      </c>
      <c r="D19" s="159">
        <v>10</v>
      </c>
      <c r="E19" s="174" t="s">
        <v>162</v>
      </c>
      <c r="F19" s="175"/>
      <c r="G19" s="175"/>
      <c r="H19" s="153"/>
      <c r="I19" s="153"/>
    </row>
    <row r="20" spans="1:9" ht="16.5" customHeight="1">
      <c r="A20" s="211" t="s">
        <v>27</v>
      </c>
      <c r="B20" s="211"/>
      <c r="C20" s="158">
        <f>IF(NOM3A="","",VLOOKUP(N,Liste_3_ans,18))</f>
        <v>8</v>
      </c>
      <c r="D20" s="159">
        <v>10</v>
      </c>
      <c r="E20" s="177" t="s">
        <v>163</v>
      </c>
      <c r="F20" s="178" t="s">
        <v>164</v>
      </c>
      <c r="G20" s="179">
        <f>VLOOKUP(N,Liste_3_ans,31)</f>
        <v>0</v>
      </c>
      <c r="H20" s="153"/>
      <c r="I20" s="153"/>
    </row>
    <row r="21" spans="1:9" ht="16.5" customHeight="1">
      <c r="A21" s="211" t="s">
        <v>165</v>
      </c>
      <c r="B21" s="211"/>
      <c r="C21" s="158">
        <f>IF(NOM3A="","",VLOOKUP(N,Liste_3_ans,19))</f>
        <v>8</v>
      </c>
      <c r="D21" s="159">
        <v>10</v>
      </c>
      <c r="E21" s="238">
        <f>IF(VLOOKUP(N,Liste_3_ans,39)="à vérifier",+"Attention, votre poney a été toisé "&amp;VLOOKUP(N,Liste_3_ans,5)&amp;" cm","")</f>
      </c>
      <c r="F21" s="238"/>
      <c r="G21" s="238"/>
      <c r="H21" s="238"/>
      <c r="I21" s="153"/>
    </row>
    <row r="22" spans="1:9" ht="22.5">
      <c r="A22" s="222" t="s">
        <v>166</v>
      </c>
      <c r="B22" s="222"/>
      <c r="C22" s="180" t="s">
        <v>167</v>
      </c>
      <c r="D22" s="181">
        <f>VLOOKUP(N,Liste_3_ans,20)</f>
        <v>0</v>
      </c>
      <c r="E22" s="232" t="s">
        <v>172</v>
      </c>
      <c r="F22" s="233"/>
      <c r="G22" s="233"/>
      <c r="I22" s="153"/>
    </row>
    <row r="23" spans="1:9" ht="22.5">
      <c r="A23" s="223" t="s">
        <v>159</v>
      </c>
      <c r="B23" s="223"/>
      <c r="C23" s="182">
        <f>SUM(C13:C21)+C21</f>
        <v>76.5</v>
      </c>
      <c r="D23" s="183">
        <f>SUM(D13:D21)+D21</f>
        <v>100</v>
      </c>
      <c r="E23" s="230" t="s">
        <v>168</v>
      </c>
      <c r="F23" s="231"/>
      <c r="G23" s="231"/>
      <c r="H23" s="153"/>
      <c r="I23" s="153"/>
    </row>
    <row r="24" spans="1:9" ht="19.5">
      <c r="A24" s="221" t="s">
        <v>161</v>
      </c>
      <c r="B24" s="221"/>
      <c r="C24" s="164">
        <f>IF(NOM3A="","",+D22+C23/10)</f>
        <v>7.65</v>
      </c>
      <c r="D24" s="184">
        <f>+D23/10</f>
        <v>10</v>
      </c>
      <c r="E24" s="185" t="s">
        <v>169</v>
      </c>
      <c r="F24" s="186">
        <f>IF(NOM3A="","",(+C24*C12+F9*F3+F16*F12)/10-G20)</f>
        <v>7.525</v>
      </c>
      <c r="G24" s="187">
        <f>+(D24+G9+G16)/3</f>
        <v>10</v>
      </c>
      <c r="H24" s="153"/>
      <c r="I24" s="153"/>
    </row>
    <row r="25" spans="9:10" ht="15">
      <c r="I25" s="153"/>
      <c r="J25" s="153"/>
    </row>
    <row r="26" spans="9:10" ht="15">
      <c r="I26" s="153"/>
      <c r="J26" s="153"/>
    </row>
    <row r="27" ht="15">
      <c r="I27" s="153"/>
    </row>
    <row r="28" ht="15">
      <c r="I28" s="153"/>
    </row>
    <row r="29" ht="15">
      <c r="I29" s="153"/>
    </row>
    <row r="30" ht="15">
      <c r="I30" s="153"/>
    </row>
    <row r="31" ht="15">
      <c r="I31" s="153"/>
    </row>
    <row r="32" ht="15">
      <c r="I32" s="153"/>
    </row>
  </sheetData>
  <sheetProtection password="CCEF" sheet="1" objects="1" scenarios="1" selectLockedCells="1"/>
  <mergeCells count="27">
    <mergeCell ref="A10:C10"/>
    <mergeCell ref="A4:C4"/>
    <mergeCell ref="B5:C5"/>
    <mergeCell ref="E23:G23"/>
    <mergeCell ref="E22:G22"/>
    <mergeCell ref="A6:B7"/>
    <mergeCell ref="A8:B9"/>
    <mergeCell ref="A12:B12"/>
    <mergeCell ref="A15:B15"/>
    <mergeCell ref="E21:H21"/>
    <mergeCell ref="A24:B24"/>
    <mergeCell ref="A18:B18"/>
    <mergeCell ref="A19:B19"/>
    <mergeCell ref="A20:B20"/>
    <mergeCell ref="A21:B21"/>
    <mergeCell ref="A22:B22"/>
    <mergeCell ref="A23:B23"/>
    <mergeCell ref="F1:H2"/>
    <mergeCell ref="A13:B13"/>
    <mergeCell ref="A16:B16"/>
    <mergeCell ref="A17:B17"/>
    <mergeCell ref="C1:D1"/>
    <mergeCell ref="A14:B14"/>
    <mergeCell ref="E3:E4"/>
    <mergeCell ref="F3:F4"/>
    <mergeCell ref="A1:B1"/>
    <mergeCell ref="A3:C3"/>
  </mergeCells>
  <printOptions horizontalCentered="1" verticalCentered="1"/>
  <pageMargins left="0.39375" right="0.39375" top="0.47222222222222227" bottom="0.5118055555555556" header="0.5118055555555556" footer="0.5118055555555556"/>
  <pageSetup horizontalDpi="300" verticalDpi="300" orientation="landscape" paperSize="9" r:id="rId2"/>
  <headerFooter alignWithMargins="0">
    <oddFooter>&amp;L&amp;"Comic Sans MS,Italique"&amp;9Tous les résultats et actualités de l'ONP sur&amp;C&amp;"Comic Sans MS,Italique"&amp;9www.chevaux-sport.com                       un site conçu par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</dc:creator>
  <cp:keywords/>
  <dc:description/>
  <cp:lastModifiedBy>CP</cp:lastModifiedBy>
  <dcterms:created xsi:type="dcterms:W3CDTF">2012-06-24T08:51:05Z</dcterms:created>
  <dcterms:modified xsi:type="dcterms:W3CDTF">2012-06-24T09:18:04Z</dcterms:modified>
  <cp:category/>
  <cp:version/>
  <cp:contentType/>
  <cp:contentStatus/>
</cp:coreProperties>
</file>